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jaz28\Downloads\"/>
    </mc:Choice>
  </mc:AlternateContent>
  <xr:revisionPtr revIDLastSave="0" documentId="13_ncr:1_{D4AC3B4E-1910-4407-9D8C-7F5B26BAB4DA}" xr6:coauthVersionLast="47" xr6:coauthVersionMax="47" xr10:uidLastSave="{00000000-0000-0000-0000-000000000000}"/>
  <bookViews>
    <workbookView xWindow="28680" yWindow="-120" windowWidth="29040" windowHeight="15840" activeTab="1" xr2:uid="{84D14BCF-6F41-4AAB-A976-234284F9BBD4}"/>
  </bookViews>
  <sheets>
    <sheet name="Fall-Spring Calculator" sheetId="1" r:id="rId1"/>
    <sheet name="Summer Calculator" sheetId="4" r:id="rId2"/>
    <sheet name="Summer Pay Schedule Examples" sheetId="6" r:id="rId3"/>
    <sheet name="Salary Lookup Table" sheetId="2" r:id="rId4"/>
    <sheet name="Faculty Comp Guidelines" sheetId="5" r:id="rId5"/>
  </sheets>
  <definedNames>
    <definedName name="Slicer_Colleg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2" i="4" l="1"/>
  <c r="F27" i="4"/>
  <c r="F32" i="4"/>
  <c r="C20" i="4"/>
  <c r="C28" i="4" s="1"/>
  <c r="C33" i="4" s="1"/>
  <c r="L18" i="4"/>
  <c r="L23" i="4" s="1"/>
  <c r="F13" i="2"/>
  <c r="G384" i="2"/>
  <c r="G383" i="2"/>
  <c r="G382" i="2"/>
  <c r="G381" i="2"/>
  <c r="G380" i="2"/>
  <c r="G379" i="2"/>
  <c r="G378" i="2"/>
  <c r="G377" i="2"/>
  <c r="G376" i="2"/>
  <c r="G375" i="2"/>
  <c r="G374" i="2"/>
  <c r="G373" i="2"/>
  <c r="G372" i="2"/>
  <c r="G371" i="2"/>
  <c r="G370" i="2"/>
  <c r="G369" i="2"/>
  <c r="G368" i="2"/>
  <c r="G367" i="2"/>
  <c r="G366" i="2"/>
  <c r="G365" i="2"/>
  <c r="G364" i="2"/>
  <c r="G363" i="2"/>
  <c r="G362" i="2"/>
  <c r="G361" i="2"/>
  <c r="G360" i="2"/>
  <c r="G359" i="2"/>
  <c r="G358" i="2"/>
  <c r="G357" i="2"/>
  <c r="G356" i="2"/>
  <c r="G355" i="2"/>
  <c r="G354" i="2"/>
  <c r="G353" i="2"/>
  <c r="G352" i="2"/>
  <c r="G351" i="2"/>
  <c r="G350" i="2"/>
  <c r="G349" i="2"/>
  <c r="G348" i="2"/>
  <c r="G347" i="2"/>
  <c r="G346" i="2"/>
  <c r="G345" i="2"/>
  <c r="G344" i="2"/>
  <c r="G343" i="2"/>
  <c r="G342" i="2"/>
  <c r="G341" i="2"/>
  <c r="G340" i="2"/>
  <c r="G339" i="2"/>
  <c r="G338" i="2"/>
  <c r="G337" i="2"/>
  <c r="G336" i="2"/>
  <c r="G335" i="2"/>
  <c r="G334" i="2"/>
  <c r="G333" i="2"/>
  <c r="G332" i="2"/>
  <c r="G331" i="2"/>
  <c r="G330" i="2"/>
  <c r="G329" i="2"/>
  <c r="G328" i="2"/>
  <c r="G327" i="2"/>
  <c r="G326" i="2"/>
  <c r="G325" i="2"/>
  <c r="G324"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F384" i="2"/>
  <c r="F383" i="2"/>
  <c r="F382" i="2"/>
  <c r="F381" i="2"/>
  <c r="F380" i="2"/>
  <c r="F379" i="2"/>
  <c r="F378" i="2"/>
  <c r="F377" i="2"/>
  <c r="F376" i="2"/>
  <c r="F375" i="2"/>
  <c r="F374" i="2"/>
  <c r="F373" i="2"/>
  <c r="F372" i="2"/>
  <c r="F371" i="2"/>
  <c r="F370" i="2"/>
  <c r="F369" i="2"/>
  <c r="F368" i="2"/>
  <c r="F367" i="2"/>
  <c r="F366" i="2"/>
  <c r="F365" i="2"/>
  <c r="F364" i="2"/>
  <c r="F363" i="2"/>
  <c r="F362" i="2"/>
  <c r="F361" i="2"/>
  <c r="F360" i="2"/>
  <c r="F359" i="2"/>
  <c r="F358" i="2"/>
  <c r="F357" i="2"/>
  <c r="F356" i="2"/>
  <c r="F355" i="2"/>
  <c r="F354" i="2"/>
  <c r="F353" i="2"/>
  <c r="F352" i="2"/>
  <c r="F351" i="2"/>
  <c r="F350" i="2"/>
  <c r="F349" i="2"/>
  <c r="F348" i="2"/>
  <c r="F347" i="2"/>
  <c r="F346" i="2"/>
  <c r="F345" i="2"/>
  <c r="F344" i="2"/>
  <c r="F343" i="2"/>
  <c r="F342" i="2"/>
  <c r="F341" i="2"/>
  <c r="F340" i="2"/>
  <c r="F339" i="2"/>
  <c r="F338" i="2"/>
  <c r="F337" i="2"/>
  <c r="F336" i="2"/>
  <c r="F335" i="2"/>
  <c r="F334" i="2"/>
  <c r="F333" i="2"/>
  <c r="F332" i="2"/>
  <c r="F331" i="2"/>
  <c r="F330" i="2"/>
  <c r="F329" i="2"/>
  <c r="F328" i="2"/>
  <c r="F327" i="2"/>
  <c r="F326" i="2"/>
  <c r="F325" i="2"/>
  <c r="F32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37" i="4"/>
  <c r="F23" i="4"/>
  <c r="F22" i="4"/>
  <c r="K43" i="6"/>
  <c r="I9" i="6"/>
  <c r="G9" i="6"/>
  <c r="I42" i="6"/>
  <c r="I44" i="6" s="1"/>
  <c r="G42" i="6"/>
  <c r="E42" i="6"/>
  <c r="K41" i="6"/>
  <c r="G40" i="6"/>
  <c r="E40" i="6"/>
  <c r="G27" i="6"/>
  <c r="G26" i="6"/>
  <c r="I26" i="6"/>
  <c r="I29" i="6" s="1"/>
  <c r="E27" i="6"/>
  <c r="K28" i="6"/>
  <c r="G25" i="6"/>
  <c r="E25" i="6"/>
  <c r="K11" i="6"/>
  <c r="I10" i="6"/>
  <c r="G10" i="6"/>
  <c r="G8" i="6"/>
  <c r="E10" i="6"/>
  <c r="E8" i="6"/>
  <c r="C30" i="4" l="1"/>
  <c r="C35" i="4" s="1"/>
  <c r="C29" i="4"/>
  <c r="C34" i="4" s="1"/>
  <c r="F28" i="4"/>
  <c r="F38" i="4"/>
  <c r="E44" i="6"/>
  <c r="G44" i="6"/>
  <c r="K27" i="6"/>
  <c r="E29" i="6"/>
  <c r="E12" i="6"/>
  <c r="K42" i="6"/>
  <c r="K26" i="6"/>
  <c r="K10" i="6"/>
  <c r="K9" i="6"/>
  <c r="I12" i="6"/>
  <c r="K40" i="6"/>
  <c r="G29" i="6"/>
  <c r="G12" i="6"/>
  <c r="K25" i="6"/>
  <c r="K8" i="6"/>
  <c r="C30" i="1"/>
  <c r="C31" i="1" s="1"/>
  <c r="C32" i="1" s="1"/>
  <c r="I20" i="4"/>
  <c r="I24" i="4" s="1"/>
  <c r="C24" i="1"/>
  <c r="C25" i="1" s="1"/>
  <c r="F43" i="4" l="1"/>
  <c r="K44" i="6"/>
  <c r="K12" i="6"/>
  <c r="K29" i="6"/>
  <c r="F213" i="2"/>
  <c r="F214" i="2"/>
  <c r="F215" i="2"/>
  <c r="F216" i="2"/>
  <c r="G213" i="2"/>
  <c r="G214" i="2"/>
  <c r="G215" i="2"/>
  <c r="G216" i="2"/>
  <c r="F210" i="2"/>
  <c r="F211" i="2"/>
  <c r="F212" i="2"/>
  <c r="G210" i="2"/>
  <c r="G211" i="2"/>
  <c r="G212" i="2"/>
  <c r="F209" i="2"/>
  <c r="G209" i="2"/>
  <c r="F205" i="2"/>
  <c r="F206" i="2"/>
  <c r="F207" i="2"/>
  <c r="F208" i="2"/>
  <c r="G205" i="2"/>
  <c r="G206" i="2"/>
  <c r="G207" i="2"/>
  <c r="G208" i="2"/>
  <c r="F201" i="2"/>
  <c r="F202" i="2"/>
  <c r="F203" i="2"/>
  <c r="F204" i="2"/>
  <c r="G201" i="2"/>
  <c r="G202" i="2"/>
  <c r="G203" i="2"/>
  <c r="G204" i="2"/>
  <c r="F197" i="2"/>
  <c r="F198" i="2"/>
  <c r="F199" i="2"/>
  <c r="F200" i="2"/>
  <c r="G197" i="2"/>
  <c r="G198" i="2"/>
  <c r="G199" i="2"/>
  <c r="G200" i="2"/>
  <c r="F193" i="2"/>
  <c r="F194" i="2"/>
  <c r="F195" i="2"/>
  <c r="F196" i="2"/>
  <c r="G193" i="2"/>
  <c r="G194" i="2"/>
  <c r="G195" i="2"/>
  <c r="G196" i="2"/>
  <c r="F190" i="2"/>
  <c r="F191" i="2"/>
  <c r="F192" i="2"/>
  <c r="G190" i="2"/>
  <c r="G191" i="2"/>
  <c r="G192" i="2"/>
  <c r="F189" i="2"/>
  <c r="G189" i="2"/>
  <c r="F185" i="2"/>
  <c r="F186" i="2"/>
  <c r="F187" i="2"/>
  <c r="F188" i="2"/>
  <c r="G185" i="2"/>
  <c r="G186" i="2"/>
  <c r="G187" i="2"/>
  <c r="G188" i="2"/>
  <c r="F181" i="2"/>
  <c r="F182" i="2"/>
  <c r="F183" i="2"/>
  <c r="F184" i="2"/>
  <c r="G181" i="2"/>
  <c r="G182" i="2"/>
  <c r="G183" i="2"/>
  <c r="G184" i="2"/>
  <c r="F178" i="2"/>
  <c r="F179" i="2"/>
  <c r="F180" i="2"/>
  <c r="G178" i="2"/>
  <c r="G179" i="2"/>
  <c r="G180" i="2"/>
  <c r="F177" i="2"/>
  <c r="G177" i="2"/>
  <c r="F173" i="2"/>
  <c r="F174" i="2"/>
  <c r="F175" i="2"/>
  <c r="F176" i="2"/>
  <c r="G173" i="2"/>
  <c r="G174" i="2"/>
  <c r="G175" i="2"/>
  <c r="G176" i="2"/>
  <c r="F169" i="2"/>
  <c r="F170" i="2"/>
  <c r="F171" i="2"/>
  <c r="F172" i="2"/>
  <c r="G169" i="2"/>
  <c r="G170" i="2"/>
  <c r="G171" i="2"/>
  <c r="G172" i="2"/>
  <c r="F165" i="2"/>
  <c r="F166" i="2"/>
  <c r="F167" i="2"/>
  <c r="F168" i="2"/>
  <c r="G165" i="2"/>
  <c r="G166" i="2"/>
  <c r="G167" i="2"/>
  <c r="G168" i="2"/>
  <c r="F161" i="2"/>
  <c r="F162" i="2"/>
  <c r="F163" i="2"/>
  <c r="F164" i="2"/>
  <c r="G161" i="2"/>
  <c r="G162" i="2"/>
  <c r="G163" i="2"/>
  <c r="G164" i="2"/>
  <c r="F157" i="2"/>
  <c r="F158" i="2"/>
  <c r="F159" i="2"/>
  <c r="F160" i="2"/>
  <c r="G157" i="2"/>
  <c r="G158" i="2"/>
  <c r="G159" i="2"/>
  <c r="G160" i="2"/>
  <c r="F154" i="2"/>
  <c r="F155" i="2"/>
  <c r="F156" i="2"/>
  <c r="G154" i="2"/>
  <c r="G155" i="2"/>
  <c r="G156" i="2"/>
  <c r="F153" i="2"/>
  <c r="G153" i="2"/>
  <c r="F149" i="2"/>
  <c r="F150" i="2"/>
  <c r="F151" i="2"/>
  <c r="F152" i="2"/>
  <c r="G149" i="2"/>
  <c r="G150" i="2"/>
  <c r="G151" i="2"/>
  <c r="G152" i="2"/>
  <c r="F145" i="2"/>
  <c r="F146" i="2"/>
  <c r="F147" i="2"/>
  <c r="F148" i="2"/>
  <c r="G145" i="2"/>
  <c r="G146" i="2"/>
  <c r="G147" i="2"/>
  <c r="G148" i="2"/>
  <c r="F141" i="2"/>
  <c r="F142" i="2"/>
  <c r="F143" i="2"/>
  <c r="F144" i="2"/>
  <c r="G141" i="2"/>
  <c r="G142" i="2"/>
  <c r="G143" i="2"/>
  <c r="G144" i="2"/>
  <c r="F137" i="2"/>
  <c r="F138" i="2"/>
  <c r="F139" i="2"/>
  <c r="F140" i="2"/>
  <c r="G137" i="2"/>
  <c r="G138" i="2"/>
  <c r="G139" i="2"/>
  <c r="G140" i="2"/>
  <c r="F133" i="2"/>
  <c r="F134" i="2"/>
  <c r="F135" i="2"/>
  <c r="F136" i="2"/>
  <c r="G133" i="2"/>
  <c r="G134" i="2"/>
  <c r="G135" i="2"/>
  <c r="G136" i="2"/>
  <c r="F129" i="2"/>
  <c r="F130" i="2"/>
  <c r="F131" i="2"/>
  <c r="F132" i="2"/>
  <c r="G129" i="2"/>
  <c r="G130" i="2"/>
  <c r="G131" i="2"/>
  <c r="G132" i="2"/>
  <c r="F125" i="2"/>
  <c r="F126" i="2"/>
  <c r="F127" i="2"/>
  <c r="F128" i="2"/>
  <c r="G125" i="2"/>
  <c r="G126" i="2"/>
  <c r="G127" i="2"/>
  <c r="G128" i="2"/>
  <c r="F121" i="2"/>
  <c r="F122" i="2"/>
  <c r="F123" i="2"/>
  <c r="F124" i="2"/>
  <c r="G121" i="2"/>
  <c r="G122" i="2"/>
  <c r="G123" i="2"/>
  <c r="G124" i="2"/>
  <c r="F117" i="2"/>
  <c r="F118" i="2"/>
  <c r="F119" i="2"/>
  <c r="F120" i="2"/>
  <c r="G117" i="2"/>
  <c r="G118" i="2"/>
  <c r="G119" i="2"/>
  <c r="G120" i="2"/>
  <c r="F114" i="2"/>
  <c r="F115" i="2"/>
  <c r="F116" i="2"/>
  <c r="G114" i="2"/>
  <c r="G115" i="2"/>
  <c r="G116" i="2"/>
  <c r="F113" i="2"/>
  <c r="G113" i="2"/>
  <c r="F89" i="2"/>
  <c r="G89" i="2"/>
  <c r="F90" i="2"/>
  <c r="G90" i="2"/>
  <c r="F91" i="2"/>
  <c r="G91" i="2"/>
  <c r="F92" i="2"/>
  <c r="G92" i="2"/>
  <c r="F93" i="2"/>
  <c r="G93" i="2"/>
  <c r="F94" i="2"/>
  <c r="G94" i="2"/>
  <c r="F95" i="2"/>
  <c r="G95" i="2"/>
  <c r="F96" i="2"/>
  <c r="G96" i="2"/>
  <c r="F97" i="2"/>
  <c r="G97" i="2"/>
  <c r="F98" i="2"/>
  <c r="G98" i="2"/>
  <c r="F99" i="2"/>
  <c r="G99" i="2"/>
  <c r="F100" i="2"/>
  <c r="G100" i="2"/>
  <c r="F101" i="2"/>
  <c r="G101" i="2"/>
  <c r="F102" i="2"/>
  <c r="G102" i="2"/>
  <c r="F103" i="2"/>
  <c r="G103" i="2"/>
  <c r="F104" i="2"/>
  <c r="G104" i="2"/>
  <c r="F105" i="2"/>
  <c r="G105" i="2"/>
  <c r="F106" i="2"/>
  <c r="G106" i="2"/>
  <c r="F107" i="2"/>
  <c r="G107" i="2"/>
  <c r="F108" i="2"/>
  <c r="G108" i="2"/>
  <c r="F109" i="2"/>
  <c r="G109" i="2"/>
  <c r="F110" i="2"/>
  <c r="G110" i="2"/>
  <c r="F111" i="2"/>
  <c r="G111" i="2"/>
  <c r="F112" i="2"/>
  <c r="G112" i="2"/>
  <c r="F61" i="2"/>
  <c r="G61" i="2"/>
  <c r="F62" i="2"/>
  <c r="G62" i="2"/>
  <c r="F63" i="2"/>
  <c r="G63" i="2"/>
  <c r="F64" i="2"/>
  <c r="G64" i="2"/>
  <c r="F65" i="2"/>
  <c r="G65" i="2"/>
  <c r="F66" i="2"/>
  <c r="G66" i="2"/>
  <c r="F67" i="2"/>
  <c r="G67" i="2"/>
  <c r="F68" i="2"/>
  <c r="G68" i="2"/>
  <c r="F69" i="2"/>
  <c r="G69" i="2"/>
  <c r="F70" i="2"/>
  <c r="G70" i="2"/>
  <c r="F71" i="2"/>
  <c r="G71" i="2"/>
  <c r="F72" i="2"/>
  <c r="G72" i="2"/>
  <c r="F73" i="2"/>
  <c r="G73" i="2"/>
  <c r="F74" i="2"/>
  <c r="G74" i="2"/>
  <c r="F75" i="2"/>
  <c r="G75" i="2"/>
  <c r="F76" i="2"/>
  <c r="G76" i="2"/>
  <c r="F77" i="2"/>
  <c r="G77" i="2"/>
  <c r="F78" i="2"/>
  <c r="G78" i="2"/>
  <c r="F79" i="2"/>
  <c r="G79" i="2"/>
  <c r="F80" i="2"/>
  <c r="G80" i="2"/>
  <c r="F81" i="2"/>
  <c r="G81" i="2"/>
  <c r="F82" i="2"/>
  <c r="G82" i="2"/>
  <c r="F83" i="2"/>
  <c r="G83" i="2"/>
  <c r="F84" i="2"/>
  <c r="G84" i="2"/>
  <c r="F85" i="2"/>
  <c r="G85" i="2"/>
  <c r="F86" i="2"/>
  <c r="G86" i="2"/>
  <c r="F87" i="2"/>
  <c r="G87" i="2"/>
  <c r="F88" i="2"/>
  <c r="G88" i="2"/>
  <c r="F33" i="2"/>
  <c r="G33" i="2"/>
  <c r="F34" i="2"/>
  <c r="G34" i="2"/>
  <c r="F35" i="2"/>
  <c r="G35" i="2"/>
  <c r="F36" i="2"/>
  <c r="G36" i="2"/>
  <c r="F37" i="2"/>
  <c r="G37" i="2"/>
  <c r="F38" i="2"/>
  <c r="G38" i="2"/>
  <c r="F39" i="2"/>
  <c r="G39" i="2"/>
  <c r="F40" i="2"/>
  <c r="G40" i="2"/>
  <c r="F41" i="2"/>
  <c r="G41" i="2"/>
  <c r="F42" i="2"/>
  <c r="G42" i="2"/>
  <c r="F43" i="2"/>
  <c r="G43" i="2"/>
  <c r="F44" i="2"/>
  <c r="G44" i="2"/>
  <c r="F45" i="2"/>
  <c r="G45" i="2"/>
  <c r="F46" i="2"/>
  <c r="G46" i="2"/>
  <c r="F47" i="2"/>
  <c r="G47" i="2"/>
  <c r="F48" i="2"/>
  <c r="G48" i="2"/>
  <c r="F49" i="2"/>
  <c r="G49" i="2"/>
  <c r="F50" i="2"/>
  <c r="G50" i="2"/>
  <c r="F51" i="2"/>
  <c r="G51" i="2"/>
  <c r="F52" i="2"/>
  <c r="G52" i="2"/>
  <c r="F53" i="2"/>
  <c r="G53" i="2"/>
  <c r="F54" i="2"/>
  <c r="G54" i="2"/>
  <c r="F55" i="2"/>
  <c r="G55" i="2"/>
  <c r="F56" i="2"/>
  <c r="G56" i="2"/>
  <c r="F57" i="2"/>
  <c r="G57" i="2"/>
  <c r="F58" i="2"/>
  <c r="G58" i="2"/>
  <c r="F59" i="2"/>
  <c r="G59" i="2"/>
  <c r="F60" i="2"/>
  <c r="G60" i="2"/>
  <c r="F25" i="2"/>
  <c r="G25" i="2"/>
  <c r="F26" i="2"/>
  <c r="G26" i="2"/>
  <c r="F27" i="2"/>
  <c r="G27" i="2"/>
  <c r="F28" i="2"/>
  <c r="G28" i="2"/>
  <c r="F29" i="2"/>
  <c r="G29" i="2"/>
  <c r="F30" i="2"/>
  <c r="G30" i="2"/>
  <c r="F31" i="2"/>
  <c r="G31" i="2"/>
  <c r="F32" i="2"/>
  <c r="G32" i="2"/>
  <c r="F21" i="2"/>
  <c r="G21" i="2"/>
  <c r="F22" i="2"/>
  <c r="G22" i="2"/>
  <c r="F23" i="2"/>
  <c r="G23" i="2"/>
  <c r="F24" i="2"/>
  <c r="G24" i="2"/>
  <c r="F17" i="2"/>
  <c r="G17" i="2"/>
  <c r="F18" i="2"/>
  <c r="G18" i="2"/>
  <c r="F19" i="2"/>
  <c r="G19" i="2"/>
  <c r="F20" i="2"/>
  <c r="G20" i="2"/>
  <c r="G14" i="2"/>
  <c r="G15" i="2"/>
  <c r="G16" i="2"/>
  <c r="G13" i="2"/>
  <c r="F14" i="2"/>
  <c r="F15" i="2"/>
  <c r="F16" i="2"/>
  <c r="F18" i="1"/>
  <c r="F20" i="1" s="1"/>
  <c r="B29" i="1"/>
  <c r="C19" i="1"/>
  <c r="C20" i="1" s="1"/>
  <c r="C37" i="4" l="1"/>
</calcChain>
</file>

<file path=xl/sharedStrings.xml><?xml version="1.0" encoding="utf-8"?>
<sst xmlns="http://schemas.openxmlformats.org/spreadsheetml/2006/main" count="1656" uniqueCount="204">
  <si>
    <t>CUPA Median for Discipline</t>
  </si>
  <si>
    <t>Monthly Salary Multiplier</t>
  </si>
  <si>
    <t>University Discipline Minimum</t>
  </si>
  <si>
    <t>9-Month Base Salary Minimum</t>
  </si>
  <si>
    <t>Monthly Salary Minimum</t>
  </si>
  <si>
    <t>9-Month Salary</t>
  </si>
  <si>
    <t>FTE Salary Calculation</t>
  </si>
  <si>
    <t>Monthly Salary</t>
  </si>
  <si>
    <t>Semester Contract Amount</t>
  </si>
  <si>
    <t>Faculty FTE</t>
  </si>
  <si>
    <t>100% FTE Faculty Salary Calculation</t>
  </si>
  <si>
    <t>9-Monthly Salary</t>
  </si>
  <si>
    <t>Per Course Salary Calculation</t>
  </si>
  <si>
    <t>Market Adjustment</t>
  </si>
  <si>
    <t>Per Course Rate</t>
  </si>
  <si>
    <t>Department Standard Per Course Rate</t>
  </si>
  <si>
    <t>Per Course Contract Salary</t>
  </si>
  <si>
    <t>FALL AND SPRING FACULTY SALARY CALCULATION</t>
  </si>
  <si>
    <t>Median</t>
  </si>
  <si>
    <t>Minimum</t>
  </si>
  <si>
    <t>Maximum</t>
  </si>
  <si>
    <t>Discipline</t>
  </si>
  <si>
    <t>Rank</t>
  </si>
  <si>
    <t>13.03 Curriculum &amp; Instruction (Curriculum &amp; Instruction)</t>
  </si>
  <si>
    <t>College</t>
  </si>
  <si>
    <t>Applied Arts</t>
  </si>
  <si>
    <t>Education</t>
  </si>
  <si>
    <t>Fine Arts &amp; Communication</t>
  </si>
  <si>
    <t>13.13 Teacher Ed &amp; Prof Dev, Subjects (C&amp;I-Teacher Educ, HHP-Teach Ed and Special Subjects)</t>
  </si>
  <si>
    <t>Health Professions</t>
  </si>
  <si>
    <t>Liberal Arts</t>
  </si>
  <si>
    <t>38.01 Philosophy</t>
  </si>
  <si>
    <t>45.02 Anthropology</t>
  </si>
  <si>
    <t>Science &amp; Engineering</t>
  </si>
  <si>
    <t>40.08 Physics</t>
  </si>
  <si>
    <t>SUMMER FACULTY SALARY CALCULATOR</t>
  </si>
  <si>
    <t>Flat Rate Calculation (Administrative Appointments)</t>
  </si>
  <si>
    <t>Summer I or Summer II Only</t>
  </si>
  <si>
    <t>Full Summer</t>
  </si>
  <si>
    <t>Current FTE</t>
  </si>
  <si>
    <t>Summer I FTE</t>
  </si>
  <si>
    <t>Summer II FTE</t>
  </si>
  <si>
    <t>Full Summer FTE</t>
  </si>
  <si>
    <t>Summer Assignment FTE</t>
  </si>
  <si>
    <t>Summer I Monthly</t>
  </si>
  <si>
    <t>Summer II Monthly</t>
  </si>
  <si>
    <t>Full Summer Monthly</t>
  </si>
  <si>
    <t>Total Summer Pay</t>
  </si>
  <si>
    <t>Summer Monthly Salary</t>
  </si>
  <si>
    <t>Summer Assignment Total Salary</t>
  </si>
  <si>
    <t>Summer I</t>
  </si>
  <si>
    <t>Summer II</t>
  </si>
  <si>
    <t>Full Summer and 8-Week Sessions</t>
  </si>
  <si>
    <t>Summer I or II Session</t>
  </si>
  <si>
    <t>Flat Rate Amount to be Paid</t>
  </si>
  <si>
    <t>Faculty Member 9-Month Salary</t>
  </si>
  <si>
    <t>Monthly Rate to be Paid</t>
  </si>
  <si>
    <t>Full Summer or 8 Week Session</t>
  </si>
  <si>
    <t>SECTION A</t>
  </si>
  <si>
    <t>SECTION B</t>
  </si>
  <si>
    <t>SECTION C</t>
  </si>
  <si>
    <t>Full Summer and 8 -Week Sessions</t>
  </si>
  <si>
    <t>Monthly Salary Factor</t>
  </si>
  <si>
    <t>100% FTE Monthly Salary</t>
  </si>
  <si>
    <t>100% FTE Annual Salary</t>
  </si>
  <si>
    <t>Gross Pay</t>
  </si>
  <si>
    <t>Period 6/1 to 6/30</t>
  </si>
  <si>
    <t>Paid on 7/1</t>
  </si>
  <si>
    <t>Period 8/1 to 8/31</t>
  </si>
  <si>
    <t>Full Term or 8-Week</t>
  </si>
  <si>
    <t>FTE</t>
  </si>
  <si>
    <t>Session</t>
  </si>
  <si>
    <t>Faculty Monthly Salary</t>
  </si>
  <si>
    <t>TOTAL</t>
  </si>
  <si>
    <t>Period 7/1 to 7/31</t>
  </si>
  <si>
    <t>Paid on 8/1</t>
  </si>
  <si>
    <t>Paid on 9/2</t>
  </si>
  <si>
    <t>Overload Payment</t>
  </si>
  <si>
    <t>SUMMER PAY SCHEDULE EXAMPLES</t>
  </si>
  <si>
    <t>SCENARIO ONE</t>
  </si>
  <si>
    <t>SCENARIO TWO</t>
  </si>
  <si>
    <t>Flat Rate</t>
  </si>
  <si>
    <t>SCENARIO THREE</t>
  </si>
  <si>
    <t>One Month</t>
  </si>
  <si>
    <t>Two Months</t>
  </si>
  <si>
    <t>Tenured Professor</t>
  </si>
  <si>
    <t>Tenure -Track/Tenured Associate Professor</t>
  </si>
  <si>
    <t>Tenure-Track Assistant Professor</t>
  </si>
  <si>
    <t xml:space="preserve">Clinical/Practice Assistant Professor </t>
  </si>
  <si>
    <t>Assistant Professor of Instruction</t>
  </si>
  <si>
    <t>Lecturer</t>
  </si>
  <si>
    <t>19.05 Foods, Nutrition &amp; related Services (Nutrition)</t>
  </si>
  <si>
    <t>30.99 Multidisciplinary Studies (OWLS)</t>
  </si>
  <si>
    <t>43.01 Criminal Justice</t>
  </si>
  <si>
    <t>44.07 Social Work</t>
  </si>
  <si>
    <t>50.04 Design &amp; Applied Arts (FCS/Interior Design)</t>
  </si>
  <si>
    <t>13.04 Ed Administration &amp; Supervision (Leadership, Adult Educ, School Improvement, and Student Affairs)</t>
  </si>
  <si>
    <t>13.05 Education/Instructional Media Design</t>
  </si>
  <si>
    <t>13.10 Special Ed &amp; Teaching (C&amp;I-Special Education)</t>
  </si>
  <si>
    <t>24.01 Liberal Arts and Sciences (General Studies)</t>
  </si>
  <si>
    <t>31.03 Parks, Recreation &amp; Leisure Studies (HHP/Recreation Mgt)</t>
  </si>
  <si>
    <t>31.05 Health &amp; Physical Education/Fitness (HHP/ESS &amp; Health/Fitness Mgt)</t>
  </si>
  <si>
    <t>42.28 Clinical, Counseling and Applied Psychology (CLAS-Professional Counseling and School Psychology)</t>
  </si>
  <si>
    <t>51.09 Allied Health Diagnostic, Intervention &amp; Treatment Professions (HHP/Athletic Training)</t>
  </si>
  <si>
    <t>51.22 Public Health (HHP/Public Health)</t>
  </si>
  <si>
    <t>51.23 Rehabilitation &amp; Therapeutic Professions (HHP/Ther Rec)</t>
  </si>
  <si>
    <t xml:space="preserve">09.04 Journalism </t>
  </si>
  <si>
    <t>09.07 Radio, Television, &amp; Digital Communications (Electronic Media)</t>
  </si>
  <si>
    <t>09.09 Public Relations, Advertising &amp; Applied Communications (PR &amp; Advertising)</t>
  </si>
  <si>
    <t>50.03 Dance</t>
  </si>
  <si>
    <t>50.04 Design and Applied Arts (A&amp;D/Communication Design)</t>
  </si>
  <si>
    <t>50.05 Drama/Theatre Arts (Theatre)</t>
  </si>
  <si>
    <t>50.06 Film/Video and Photographic Arts (Photography)</t>
  </si>
  <si>
    <t>50.07 Fine Art and Studio (Studio Art/Art History)</t>
  </si>
  <si>
    <t>50.09 Music (Music Studies &amp; Performance)</t>
  </si>
  <si>
    <t xml:space="preserve">51.02 Communication Disorders </t>
  </si>
  <si>
    <t>51.07 Health &amp; Medical Administrative Services (HA &amp; HIIM)</t>
  </si>
  <si>
    <t>51.09 Allied Health Diagnostic, Intervention, and Treatment Professions (RTT &amp; RC)</t>
  </si>
  <si>
    <t>51.10 Clinical/Medical Laboratory Science (MLS)</t>
  </si>
  <si>
    <t>51.23 Rehabilitation and Therapeutics Professions (PT)</t>
  </si>
  <si>
    <t>51.38 Registered Nursing, Nursing Administration/Research</t>
  </si>
  <si>
    <t>23.01 English</t>
  </si>
  <si>
    <t xml:space="preserve">42.01 Psychology </t>
  </si>
  <si>
    <t>45.07 Geography &amp; Cartography (GIS)</t>
  </si>
  <si>
    <t>45.10 Political Science &amp; Government</t>
  </si>
  <si>
    <t>45.11 Sociology</t>
  </si>
  <si>
    <t>54.01 History</t>
  </si>
  <si>
    <t>Business Administration</t>
  </si>
  <si>
    <t>52.02 Business Administration  (Management/HR)</t>
  </si>
  <si>
    <t>52.03 Accounting  (Accounting)</t>
  </si>
  <si>
    <t>52.06 Managerial Economics (Economics)</t>
  </si>
  <si>
    <t>52.08 Finance &amp; Financial Management Services  (Finance)</t>
  </si>
  <si>
    <t>52.14 Marketing  (Marketing)</t>
  </si>
  <si>
    <t>11.07 Computer Science</t>
  </si>
  <si>
    <t xml:space="preserve">14.01 General Engineering </t>
  </si>
  <si>
    <t>14.08 Civil Engineering</t>
  </si>
  <si>
    <t>14.10 Electrical, Electronics, and Communications Engineering</t>
  </si>
  <si>
    <t>14.19 Mechanical/Manufacturing Engineering</t>
  </si>
  <si>
    <t>14.35 Industrial Engineering</t>
  </si>
  <si>
    <t>15.00 Engineering Technologies (Eng Tech)</t>
  </si>
  <si>
    <t xml:space="preserve">26.01 General Biology </t>
  </si>
  <si>
    <t>27.01 Mathematics</t>
  </si>
  <si>
    <t>40.05 Chemistry</t>
  </si>
  <si>
    <t>19.01 Family &amp; Consumer Sciences/Human Sciences (FCS/Merchandising/Consumer Affairs)</t>
  </si>
  <si>
    <t>09.01 Communication and Media Studies (Mass Comm)</t>
  </si>
  <si>
    <t>Family &amp; Consumer Sciences</t>
  </si>
  <si>
    <t>Org, Wkforce, &amp; Ldrshp Studies</t>
  </si>
  <si>
    <t>Criminal Justice</t>
  </si>
  <si>
    <t>Social Work</t>
  </si>
  <si>
    <t>Curriculum &amp; Instruction</t>
  </si>
  <si>
    <t>Conslng, Ldrship, Adlt Educ &amp; Schl Psych</t>
  </si>
  <si>
    <t>Health &amp; Human Performance</t>
  </si>
  <si>
    <t>Communication Studies</t>
  </si>
  <si>
    <t>Jrnlism &amp; Mass Comm</t>
  </si>
  <si>
    <t>Theatre &amp; Dance</t>
  </si>
  <si>
    <t>Art and Design</t>
  </si>
  <si>
    <t>Music</t>
  </si>
  <si>
    <t>Health Information Management</t>
  </si>
  <si>
    <t>Communication Disorders</t>
  </si>
  <si>
    <t>Health Administration</t>
  </si>
  <si>
    <t>Respiratory Care</t>
  </si>
  <si>
    <t>Clinical Laboratory Science</t>
  </si>
  <si>
    <t>Physical Therapy</t>
  </si>
  <si>
    <t>St. David's Nursing</t>
  </si>
  <si>
    <t>World Languages &amp; Literatures</t>
  </si>
  <si>
    <t>English</t>
  </si>
  <si>
    <t>Philosophy</t>
  </si>
  <si>
    <t xml:space="preserve">Psychology </t>
  </si>
  <si>
    <t>Anthropology</t>
  </si>
  <si>
    <t>Geography &amp; Environmntl Studies</t>
  </si>
  <si>
    <t>Political Science</t>
  </si>
  <si>
    <t>Sociology</t>
  </si>
  <si>
    <t>History</t>
  </si>
  <si>
    <t>Information Systems and Analytics</t>
  </si>
  <si>
    <t>Management</t>
  </si>
  <si>
    <t>Accounting</t>
  </si>
  <si>
    <t>Finance &amp; Economics</t>
  </si>
  <si>
    <t>Marketing</t>
  </si>
  <si>
    <t>Agricultural Sciences</t>
  </si>
  <si>
    <t>Computer Science</t>
  </si>
  <si>
    <t>Ingram Engineering</t>
  </si>
  <si>
    <t>Engineering Technology</t>
  </si>
  <si>
    <t>Biology</t>
  </si>
  <si>
    <t>Mathematics</t>
  </si>
  <si>
    <t>Chemistry and Biochemistry</t>
  </si>
  <si>
    <t>Physics</t>
  </si>
  <si>
    <t>51.00 Health Services/Sciences (BSHS)</t>
  </si>
  <si>
    <t>16.09 Romance Languages &amp; Literature (WLL)</t>
  </si>
  <si>
    <t>11.01/11.04 Computer and Information Sciences General Support  (ISA)</t>
  </si>
  <si>
    <t>01.00/01.09 Agriculture/Animal Sciences</t>
  </si>
  <si>
    <t xml:space="preserve">Faculty compensation guidelines can be found on the Faculty and Academic Resources website. </t>
  </si>
  <si>
    <t>Faculty Compensation Guidelines</t>
  </si>
  <si>
    <t>Department/School</t>
  </si>
  <si>
    <t>Current 9-month Salary</t>
  </si>
  <si>
    <t>SECTION D</t>
  </si>
  <si>
    <t>Summer Proration Calculation</t>
  </si>
  <si>
    <t>Miminim Class Size</t>
  </si>
  <si>
    <t>Undergraduate</t>
  </si>
  <si>
    <t>Graduate</t>
  </si>
  <si>
    <t>Summer Pay per Course</t>
  </si>
  <si>
    <t>Course Level</t>
  </si>
  <si>
    <t>Course Enrollment</t>
  </si>
  <si>
    <t>Prorated Summer Pay</t>
  </si>
  <si>
    <t>Current 9-month FTE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</si>
</sst>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5" formatCode="&quot;$&quot;#,##0_);\(&quot;$&quot;#,##0\)"/>
    <numFmt numFmtId="8" formatCode="&quot;$&quot;#,##0.00_);[Red]\(&quot;$&quot;#,##0.00\)"/>
    <numFmt numFmtId="43" formatCode="_(* #,##0.00_);_(* \(#,##0.00\);_(* &quot;-&quot;??_);_(@_)"/>
    <numFmt numFmtId="164" formatCode="0.0%"/>
    <numFmt numFmtId="165" formatCode="0.0"/>
    <numFmt numFmtId="166" formatCode="_(* #,##0.0_);_(* \(#,##0.0\);_(* &quot;-&quot;??_);_(@_)"/>
    <numFmt numFmtId="167" formatCode="&quot;$&quot;#,##0"/>
    <numFmt numFmtId="168" formatCode="_(* #,##0_);_(* \(#,##0\);_(* &quot;-&quot;??_);_(@_)"/>
  </numFmts>
  <fonts count="11"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8"/>
      <name val="Aptos Narrow"/>
      <family val="2"/>
      <scheme val="minor"/>
    </font>
    <font>
      <b/>
      <sz val="12"/>
      <color theme="0"/>
      <name val="Aptos Narrow"/>
      <family val="2"/>
      <scheme val="minor"/>
    </font>
    <font>
      <sz val="11"/>
      <name val="Aptos Narrow"/>
      <family val="2"/>
      <scheme val="minor"/>
    </font>
    <font>
      <b/>
      <sz val="11"/>
      <name val="Aptos Narrow"/>
      <family val="2"/>
      <scheme val="minor"/>
    </font>
    <font>
      <u/>
      <sz val="11"/>
      <color theme="10"/>
      <name val="Aptos Narrow"/>
      <family val="2"/>
      <scheme val="minor"/>
    </font>
    <font>
      <b/>
      <u/>
      <sz val="11"/>
      <color theme="10"/>
      <name val="Aptos Narrow"/>
      <family val="2"/>
      <scheme val="minor"/>
    </font>
  </fonts>
  <fills count="5">
    <fill>
      <patternFill patternType="none"/>
    </fill>
    <fill>
      <patternFill patternType="gray125"/>
    </fill>
    <fill>
      <patternFill patternType="solid">
        <fgColor rgb="FF501214"/>
        <bgColor indexed="64"/>
      </patternFill>
    </fill>
    <fill>
      <patternFill patternType="solid">
        <fgColor rgb="FFAC9155"/>
        <bgColor indexed="64"/>
      </patternFill>
    </fill>
    <fill>
      <patternFill patternType="solid">
        <fgColor rgb="FFF9DDDD"/>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66">
    <xf numFmtId="0" fontId="0" fillId="0" borderId="0" xfId="0"/>
    <xf numFmtId="43" fontId="0" fillId="0" borderId="0" xfId="1" applyFont="1"/>
    <xf numFmtId="43" fontId="0" fillId="0" borderId="0" xfId="0" applyNumberFormat="1"/>
    <xf numFmtId="0" fontId="3" fillId="0" borderId="0" xfId="0" applyFont="1"/>
    <xf numFmtId="0" fontId="3" fillId="0" borderId="0" xfId="0" applyFont="1" applyAlignment="1">
      <alignment horizontal="left" indent="1"/>
    </xf>
    <xf numFmtId="0" fontId="0" fillId="0" borderId="0" xfId="0" applyAlignment="1">
      <alignment horizontal="left" indent="2"/>
    </xf>
    <xf numFmtId="164" fontId="3" fillId="0" borderId="0" xfId="2" applyNumberFormat="1" applyFont="1"/>
    <xf numFmtId="43" fontId="0" fillId="0" borderId="0" xfId="0" applyNumberFormat="1" applyAlignment="1">
      <alignment horizontal="left" indent="2"/>
    </xf>
    <xf numFmtId="8" fontId="0" fillId="0" borderId="0" xfId="0" applyNumberFormat="1"/>
    <xf numFmtId="0" fontId="3" fillId="0" borderId="0" xfId="0" applyFont="1" applyAlignment="1">
      <alignment horizontal="center"/>
    </xf>
    <xf numFmtId="0" fontId="0" fillId="0" borderId="0" xfId="0" applyAlignment="1">
      <alignment vertical="center" wrapText="1"/>
    </xf>
    <xf numFmtId="0" fontId="0" fillId="2" borderId="0" xfId="0" applyFill="1"/>
    <xf numFmtId="0" fontId="6" fillId="2" borderId="0" xfId="0" applyFont="1" applyFill="1"/>
    <xf numFmtId="0" fontId="4" fillId="2" borderId="0" xfId="0" applyFont="1" applyFill="1"/>
    <xf numFmtId="0" fontId="2" fillId="2" borderId="0" xfId="0" applyFont="1" applyFill="1"/>
    <xf numFmtId="165" fontId="2" fillId="2" borderId="0" xfId="0" applyNumberFormat="1" applyFont="1" applyFill="1"/>
    <xf numFmtId="0" fontId="2" fillId="2" borderId="0" xfId="0" applyFont="1" applyFill="1" applyAlignment="1">
      <alignment horizontal="left" indent="1"/>
    </xf>
    <xf numFmtId="43" fontId="2" fillId="2" borderId="0" xfId="0" applyNumberFormat="1" applyFont="1" applyFill="1"/>
    <xf numFmtId="0" fontId="0" fillId="3" borderId="0" xfId="0" applyFill="1" applyAlignment="1">
      <alignment horizontal="left" indent="2"/>
    </xf>
    <xf numFmtId="0" fontId="4" fillId="2" borderId="0" xfId="0" applyFont="1" applyFill="1" applyAlignment="1">
      <alignment horizontal="left" indent="2"/>
    </xf>
    <xf numFmtId="43" fontId="4" fillId="2" borderId="0" xfId="1" applyFont="1" applyFill="1"/>
    <xf numFmtId="43" fontId="4" fillId="2" borderId="0" xfId="0" applyNumberFormat="1" applyFont="1" applyFill="1"/>
    <xf numFmtId="0" fontId="3" fillId="3" borderId="0" xfId="0" applyFont="1" applyFill="1" applyAlignment="1">
      <alignment horizontal="left" indent="1"/>
    </xf>
    <xf numFmtId="43" fontId="4" fillId="2" borderId="0" xfId="0" applyNumberFormat="1" applyFont="1" applyFill="1" applyAlignment="1">
      <alignment horizontal="left" indent="2"/>
    </xf>
    <xf numFmtId="0" fontId="2" fillId="2" borderId="0" xfId="0" applyFont="1" applyFill="1" applyAlignment="1">
      <alignment horizontal="centerContinuous"/>
    </xf>
    <xf numFmtId="0" fontId="4" fillId="2" borderId="0" xfId="0" applyFont="1" applyFill="1" applyAlignment="1">
      <alignment horizontal="left" indent="1"/>
    </xf>
    <xf numFmtId="0" fontId="2" fillId="2" borderId="0" xfId="0" applyFont="1" applyFill="1" applyAlignment="1">
      <alignment horizontal="left" indent="2"/>
    </xf>
    <xf numFmtId="0" fontId="7" fillId="3" borderId="0" xfId="0" applyFont="1" applyFill="1" applyAlignment="1">
      <alignment horizontal="left" indent="2"/>
    </xf>
    <xf numFmtId="43" fontId="2" fillId="2" borderId="0" xfId="0" applyNumberFormat="1" applyFont="1" applyFill="1" applyAlignment="1">
      <alignment horizontal="right"/>
    </xf>
    <xf numFmtId="0" fontId="2" fillId="0" borderId="0" xfId="0" applyFont="1" applyAlignment="1">
      <alignment horizontal="centerContinuous"/>
    </xf>
    <xf numFmtId="0" fontId="2" fillId="0" borderId="0" xfId="0" applyFont="1"/>
    <xf numFmtId="10" fontId="4" fillId="2" borderId="0" xfId="2" applyNumberFormat="1" applyFont="1" applyFill="1" applyAlignment="1">
      <alignment horizontal="right"/>
    </xf>
    <xf numFmtId="165" fontId="4" fillId="2" borderId="0" xfId="0" applyNumberFormat="1" applyFont="1" applyFill="1"/>
    <xf numFmtId="43" fontId="2" fillId="2" borderId="0" xfId="1" applyFont="1" applyFill="1"/>
    <xf numFmtId="9" fontId="0" fillId="0" borderId="0" xfId="0" applyNumberFormat="1"/>
    <xf numFmtId="0" fontId="0" fillId="0" borderId="0" xfId="0" applyAlignment="1">
      <alignment horizontal="left" indent="1"/>
    </xf>
    <xf numFmtId="9" fontId="0" fillId="0" borderId="0" xfId="0" applyNumberFormat="1" applyAlignment="1">
      <alignment horizontal="center"/>
    </xf>
    <xf numFmtId="43" fontId="3" fillId="0" borderId="0" xfId="1" applyFont="1"/>
    <xf numFmtId="2" fontId="0" fillId="0" borderId="0" xfId="1" applyNumberFormat="1" applyFont="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10" fontId="0" fillId="0" borderId="0" xfId="0" applyNumberFormat="1" applyAlignment="1">
      <alignment horizontal="center"/>
    </xf>
    <xf numFmtId="5" fontId="0" fillId="0" borderId="0" xfId="0" applyNumberFormat="1" applyAlignment="1">
      <alignment horizontal="right"/>
    </xf>
    <xf numFmtId="5" fontId="0" fillId="0" borderId="0" xfId="0" applyNumberFormat="1" applyAlignment="1">
      <alignment horizontal="right" vertical="center" wrapText="1"/>
    </xf>
    <xf numFmtId="167" fontId="0" fillId="0" borderId="0" xfId="0" applyNumberFormat="1" applyAlignment="1">
      <alignment horizontal="right"/>
    </xf>
    <xf numFmtId="43" fontId="1" fillId="3" borderId="0" xfId="1" applyFont="1" applyFill="1" applyProtection="1">
      <protection locked="0"/>
    </xf>
    <xf numFmtId="43" fontId="0" fillId="3" borderId="0" xfId="1" applyFont="1" applyFill="1" applyProtection="1">
      <protection locked="0"/>
    </xf>
    <xf numFmtId="10" fontId="3" fillId="3" borderId="0" xfId="2" applyNumberFormat="1" applyFont="1" applyFill="1" applyProtection="1">
      <protection locked="0"/>
    </xf>
    <xf numFmtId="9" fontId="0" fillId="3" borderId="0" xfId="0" applyNumberFormat="1" applyFill="1" applyProtection="1">
      <protection locked="0"/>
    </xf>
    <xf numFmtId="9" fontId="7" fillId="3" borderId="0" xfId="2" applyFont="1" applyFill="1" applyProtection="1">
      <protection locked="0"/>
    </xf>
    <xf numFmtId="43" fontId="0" fillId="3" borderId="0" xfId="1" applyFont="1" applyFill="1" applyAlignment="1" applyProtection="1">
      <alignment horizontal="right"/>
      <protection locked="0"/>
    </xf>
    <xf numFmtId="166" fontId="1" fillId="3" borderId="0" xfId="1" applyNumberFormat="1" applyFont="1" applyFill="1" applyProtection="1">
      <protection locked="0"/>
    </xf>
    <xf numFmtId="0" fontId="10" fillId="0" borderId="0" xfId="3" applyFont="1"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43" fontId="2" fillId="2" borderId="0" xfId="1" applyFont="1" applyFill="1" applyProtection="1"/>
    <xf numFmtId="0" fontId="0" fillId="3" borderId="0" xfId="0" applyFill="1" applyAlignment="1">
      <alignment horizontal="left"/>
    </xf>
    <xf numFmtId="43" fontId="0" fillId="3" borderId="0" xfId="1" applyFont="1" applyFill="1"/>
    <xf numFmtId="0" fontId="2" fillId="2" borderId="0" xfId="0" applyFont="1" applyFill="1" applyAlignment="1">
      <alignment horizontal="left"/>
    </xf>
    <xf numFmtId="43" fontId="0" fillId="3" borderId="0" xfId="1" applyFont="1" applyFill="1" applyAlignment="1">
      <alignment horizontal="right"/>
    </xf>
    <xf numFmtId="168" fontId="0" fillId="3" borderId="0" xfId="1" applyNumberFormat="1" applyFont="1" applyFill="1" applyAlignment="1">
      <alignment horizontal="right"/>
    </xf>
    <xf numFmtId="9" fontId="1" fillId="3" borderId="0" xfId="1" applyNumberFormat="1" applyFont="1" applyFill="1" applyProtection="1">
      <protection locked="0"/>
    </xf>
    <xf numFmtId="0" fontId="3" fillId="4" borderId="0" xfId="0" applyFont="1" applyFill="1" applyAlignment="1">
      <alignment horizontal="center"/>
    </xf>
    <xf numFmtId="0" fontId="8" fillId="4" borderId="0" xfId="0" applyFont="1" applyFill="1" applyAlignment="1">
      <alignment horizontal="center"/>
    </xf>
    <xf numFmtId="0" fontId="2" fillId="2" borderId="0" xfId="0" applyFont="1" applyFill="1" applyAlignment="1">
      <alignment horizontal="center"/>
    </xf>
    <xf numFmtId="0" fontId="3" fillId="0" borderId="0" xfId="0" applyFont="1" applyAlignment="1">
      <alignment horizontal="center"/>
    </xf>
  </cellXfs>
  <cellStyles count="4">
    <cellStyle name="Comma" xfId="1" builtinId="3"/>
    <cellStyle name="Hyperlink" xfId="3" builtinId="8"/>
    <cellStyle name="Normal" xfId="0" builtinId="0"/>
    <cellStyle name="Percent" xfId="2" builtinId="5"/>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numFmt numFmtId="9" formatCode="&quot;$&quot;#,##0_);\(&quot;$&quot;#,##0\)"/>
      <alignment horizontal="right" textRotation="0" indent="0" justifyLastLine="0" shrinkToFit="0" readingOrder="0"/>
    </dxf>
    <dxf>
      <numFmt numFmtId="9" formatCode="&quot;$&quot;#,##0_);\(&quot;$&quot;#,##0\)"/>
      <alignment horizontal="right" textRotation="0" indent="0" justifyLastLine="0" shrinkToFit="0" readingOrder="0"/>
    </dxf>
    <dxf>
      <numFmt numFmtId="9" formatCode="&quot;$&quot;#,##0_);\(&quot;$&quot;#,##0\)"/>
      <alignment horizontal="right" textRotation="0" indent="0" justifyLastLine="0" shrinkToFit="0" readingOrder="0"/>
    </dxf>
    <dxf>
      <font>
        <b/>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protection locked="0" hidden="0"/>
    </dxf>
  </dxfs>
  <tableStyles count="0" defaultTableStyle="TableStyleMedium2" defaultPivotStyle="PivotStyleLight16"/>
  <colors>
    <mruColors>
      <color rgb="FFAC9155"/>
      <color rgb="FF501214"/>
      <color rgb="FFF9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57150</xdr:colOff>
      <xdr:row>0</xdr:row>
      <xdr:rowOff>28575</xdr:rowOff>
    </xdr:from>
    <xdr:to>
      <xdr:col>6</xdr:col>
      <xdr:colOff>0</xdr:colOff>
      <xdr:row>7</xdr:row>
      <xdr:rowOff>152400</xdr:rowOff>
    </xdr:to>
    <xdr:sp macro="" textlink="">
      <xdr:nvSpPr>
        <xdr:cNvPr id="2" name="TextBox 1">
          <a:extLst>
            <a:ext uri="{FF2B5EF4-FFF2-40B4-BE49-F238E27FC236}">
              <a16:creationId xmlns:a16="http://schemas.microsoft.com/office/drawing/2014/main" id="{69C359D2-CFFA-017D-C9D7-4F3AAABEC3FB}"/>
            </a:ext>
          </a:extLst>
        </xdr:cNvPr>
        <xdr:cNvSpPr txBox="1"/>
      </xdr:nvSpPr>
      <xdr:spPr>
        <a:xfrm>
          <a:off x="57150" y="28575"/>
          <a:ext cx="8039100"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Use</a:t>
          </a:r>
          <a:r>
            <a:rPr lang="en-US" sz="1100" baseline="0">
              <a:solidFill>
                <a:schemeClr val="dk1"/>
              </a:solidFill>
              <a:effectLst/>
              <a:latin typeface="+mn-lt"/>
              <a:ea typeface="+mn-ea"/>
              <a:cs typeface="+mn-cs"/>
            </a:rPr>
            <a:t> the calculator below to determine salary pay and FTE for new FTE faculty and per course lecturers. </a:t>
          </a:r>
          <a:endParaRPr lang="en-US">
            <a:effectLst/>
          </a:endParaRPr>
        </a:p>
        <a:p>
          <a:r>
            <a:rPr lang="en-US" sz="1100" b="1" baseline="0">
              <a:solidFill>
                <a:srgbClr val="501214"/>
              </a:solidFill>
              <a:effectLst/>
              <a:latin typeface="+mn-lt"/>
              <a:ea typeface="+mn-ea"/>
              <a:cs typeface="+mn-cs"/>
            </a:rPr>
            <a:t>Maroon</a:t>
          </a:r>
          <a:r>
            <a:rPr lang="en-US" sz="1100" baseline="0">
              <a:solidFill>
                <a:schemeClr val="dk1"/>
              </a:solidFill>
              <a:effectLst/>
              <a:latin typeface="+mn-lt"/>
              <a:ea typeface="+mn-ea"/>
              <a:cs typeface="+mn-cs"/>
            </a:rPr>
            <a:t> cells are auto populated and should not be modified. </a:t>
          </a:r>
          <a:endParaRPr lang="en-US">
            <a:effectLst/>
          </a:endParaRPr>
        </a:p>
        <a:p>
          <a:r>
            <a:rPr lang="en-US" sz="1100" b="1" baseline="0">
              <a:solidFill>
                <a:srgbClr val="AC9155"/>
              </a:solidFill>
              <a:effectLst/>
              <a:latin typeface="+mn-lt"/>
              <a:ea typeface="+mn-ea"/>
              <a:cs typeface="+mn-cs"/>
            </a:rPr>
            <a:t>Gold</a:t>
          </a:r>
          <a:r>
            <a:rPr lang="en-US" sz="1100" baseline="0">
              <a:solidFill>
                <a:schemeClr val="dk1"/>
              </a:solidFill>
              <a:effectLst/>
              <a:latin typeface="+mn-lt"/>
              <a:ea typeface="+mn-ea"/>
              <a:cs typeface="+mn-cs"/>
            </a:rPr>
            <a:t> cells require input from user. </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Round up 1 cent in cases where there is a repeating decimal beyond to avoid underpayment. Ex. $5,333.33 should be rounded to $5,333.34. </a:t>
          </a:r>
          <a:endParaRPr lang="en-US">
            <a:effectLst/>
          </a:endParaRPr>
        </a:p>
        <a:p>
          <a:r>
            <a:rPr lang="en-US" sz="1100"/>
            <a:t>Use </a:t>
          </a:r>
          <a:r>
            <a:rPr lang="en-US" sz="1100" b="1"/>
            <a:t>Section A </a:t>
          </a:r>
          <a:r>
            <a:rPr lang="en-US" sz="1100"/>
            <a:t>to determine 9-month</a:t>
          </a:r>
          <a:r>
            <a:rPr lang="en-US" sz="1100" baseline="0"/>
            <a:t> and monthly amount for FTE faculty. </a:t>
          </a:r>
        </a:p>
        <a:p>
          <a:pPr lvl="1"/>
          <a:r>
            <a:rPr lang="en-US" sz="1100" baseline="0"/>
            <a:t>1.) Enter the CUPA median for the discipline and rank. Please use the Salary Lookup Table for reference. This will provide a university minimum salary of the position in cells B19 and B20. </a:t>
          </a:r>
        </a:p>
        <a:p>
          <a:pPr lvl="1"/>
          <a:r>
            <a:rPr lang="en-US" sz="1100" baseline="0"/>
            <a:t>2.) Enter the proposed 9-month salary in cell B23. A monthly and semester amount will auto calculate in cells B24 and B25. </a:t>
          </a:r>
        </a:p>
        <a:p>
          <a:pPr lvl="1"/>
          <a:r>
            <a:rPr lang="en-US" sz="1100" baseline="0"/>
            <a:t>3.) Enter the faculty FTE in cell B27 if below 100%. The 9-month and monthly salaries will auto calculate at the proposed FTE in cells B30-32. </a:t>
          </a:r>
        </a:p>
        <a:p>
          <a:pPr lvl="0"/>
          <a:r>
            <a:rPr lang="en-US" sz="1100" baseline="0"/>
            <a:t>Use </a:t>
          </a:r>
          <a:r>
            <a:rPr lang="en-US" sz="1100" b="1" baseline="0"/>
            <a:t>Section B</a:t>
          </a:r>
          <a:r>
            <a:rPr lang="en-US" sz="1100" baseline="0"/>
            <a:t> to determine the monthly rate for per course faculty. </a:t>
          </a:r>
        </a:p>
        <a:p>
          <a:pPr lvl="1"/>
          <a:r>
            <a:rPr lang="en-US" sz="1100" baseline="0"/>
            <a:t>1.) Enter the department standard per course rate in cell F16 and the market adjustment in cell F17 to get the total per course rate. Note the minimum standard rate is $3,000. </a:t>
          </a:r>
        </a:p>
        <a:p>
          <a:pPr lvl="1"/>
          <a:r>
            <a:rPr lang="en-US" sz="1100" baseline="0"/>
            <a:t>2. ) The monthly amount will auto calculate in cell F20.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0</xdr:row>
      <xdr:rowOff>57150</xdr:rowOff>
    </xdr:from>
    <xdr:to>
      <xdr:col>6</xdr:col>
      <xdr:colOff>9525</xdr:colOff>
      <xdr:row>7</xdr:row>
      <xdr:rowOff>95250</xdr:rowOff>
    </xdr:to>
    <xdr:sp macro="" textlink="">
      <xdr:nvSpPr>
        <xdr:cNvPr id="2" name="TextBox 1">
          <a:extLst>
            <a:ext uri="{FF2B5EF4-FFF2-40B4-BE49-F238E27FC236}">
              <a16:creationId xmlns:a16="http://schemas.microsoft.com/office/drawing/2014/main" id="{161BAA96-95A9-EAC0-CC72-2F3CA6B4F0A6}"/>
            </a:ext>
          </a:extLst>
        </xdr:cNvPr>
        <xdr:cNvSpPr txBox="1"/>
      </xdr:nvSpPr>
      <xdr:spPr>
        <a:xfrm>
          <a:off x="38100" y="57150"/>
          <a:ext cx="8067675"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a:t>
          </a:r>
          <a:r>
            <a:rPr lang="en-US" sz="1100" baseline="0"/>
            <a:t> the calculator below to determine summer salary pay and FTE for both FTE faculty, per course lecturers, and flat stipends. </a:t>
          </a:r>
        </a:p>
        <a:p>
          <a:r>
            <a:rPr lang="en-US" sz="1100" b="1" baseline="0">
              <a:solidFill>
                <a:srgbClr val="501214"/>
              </a:solidFill>
            </a:rPr>
            <a:t>Maroon</a:t>
          </a:r>
          <a:r>
            <a:rPr lang="en-US" sz="1100" baseline="0"/>
            <a:t> cells are auto populated and should not be modified. </a:t>
          </a:r>
        </a:p>
        <a:p>
          <a:r>
            <a:rPr lang="en-US" sz="1100" b="1" baseline="0">
              <a:solidFill>
                <a:srgbClr val="AC9155"/>
              </a:solidFill>
            </a:rPr>
            <a:t>Gold</a:t>
          </a:r>
          <a:r>
            <a:rPr lang="en-US" sz="1100" baseline="0"/>
            <a:t> cells require input from user. </a:t>
          </a:r>
        </a:p>
        <a:p>
          <a:r>
            <a:rPr lang="en-US" sz="1100" b="1" baseline="0"/>
            <a:t>Round up 1 cent in cases where there is a repeating decimal beyond to avoid underpayment. Ex. $5,333.33 should be rounded to $5,333.34. </a:t>
          </a:r>
        </a:p>
        <a:p>
          <a:r>
            <a:rPr lang="en-US" sz="1100" baseline="0"/>
            <a:t>Use </a:t>
          </a:r>
          <a:r>
            <a:rPr lang="en-US" sz="1100" b="1" baseline="0"/>
            <a:t>Section A</a:t>
          </a:r>
          <a:r>
            <a:rPr lang="en-US" sz="1100" baseline="0"/>
            <a:t> to determine monthly rate based on a faculty member's current monthly salary and FTE. </a:t>
          </a:r>
        </a:p>
        <a:p>
          <a:pPr lvl="1"/>
          <a:r>
            <a:rPr lang="en-US" sz="1100" baseline="0"/>
            <a:t>1.) Enter currently 9-month base salary and current FTE in cell B18 and B19. </a:t>
          </a:r>
        </a:p>
        <a:p>
          <a:pPr lvl="1"/>
          <a:r>
            <a:rPr lang="en-US" sz="1100" baseline="0"/>
            <a:t>2.) Enter planned FTE per summer session in cells B23-B25.</a:t>
          </a:r>
        </a:p>
        <a:p>
          <a:pPr lvl="1"/>
          <a:r>
            <a:rPr lang="en-US" sz="1100" baseline="0"/>
            <a:t>3.) Summer monthly pay will auto calculate in cells B28-B30. </a:t>
          </a:r>
        </a:p>
        <a:p>
          <a:pPr lvl="0"/>
          <a:r>
            <a:rPr lang="en-US" sz="1100" baseline="0"/>
            <a:t>Use </a:t>
          </a:r>
          <a:r>
            <a:rPr lang="en-US" sz="1100" b="1" baseline="0"/>
            <a:t>Section B </a:t>
          </a:r>
          <a:r>
            <a:rPr lang="en-US" sz="1100" baseline="0"/>
            <a:t>to determine the monthly salary and FTE for flat-rate stipends. </a:t>
          </a:r>
        </a:p>
        <a:p>
          <a:pPr lvl="1"/>
          <a:r>
            <a:rPr lang="en-US" sz="1100" baseline="0"/>
            <a:t>1.) Enter the faculty member's current 9-month salary  and current FTE in cells F18 and F19. </a:t>
          </a:r>
        </a:p>
        <a:p>
          <a:pPr lvl="1"/>
          <a:r>
            <a:rPr lang="en-US" sz="1100" baseline="0"/>
            <a:t>2.) Enter the total stipend amount to be paid in either cell F24 or cell F29 depending on the session length. </a:t>
          </a:r>
        </a:p>
        <a:p>
          <a:pPr lvl="1"/>
          <a:r>
            <a:rPr lang="en-US" sz="1100" baseline="0"/>
            <a:t>3.) Monthly rate and FTE will auto calculate in either cells F25 and F26 or F30 and F31 depending on session length chosen. </a:t>
          </a:r>
        </a:p>
        <a:p>
          <a:pPr lvl="1"/>
          <a:r>
            <a:rPr lang="en-US" sz="1100" b="1" baseline="0"/>
            <a:t>4.) The FTE cannot exceed 100%. If so, please contact AAfacultybudget@txstate.edu to discuss next steps. </a:t>
          </a:r>
        </a:p>
      </xdr:txBody>
    </xdr:sp>
    <xdr:clientData/>
  </xdr:twoCellAnchor>
  <xdr:twoCellAnchor>
    <xdr:from>
      <xdr:col>6</xdr:col>
      <xdr:colOff>91440</xdr:colOff>
      <xdr:row>0</xdr:row>
      <xdr:rowOff>76200</xdr:rowOff>
    </xdr:from>
    <xdr:to>
      <xdr:col>8</xdr:col>
      <xdr:colOff>876300</xdr:colOff>
      <xdr:row>7</xdr:row>
      <xdr:rowOff>91440</xdr:rowOff>
    </xdr:to>
    <xdr:sp macro="" textlink="">
      <xdr:nvSpPr>
        <xdr:cNvPr id="3" name="TextBox 2">
          <a:extLst>
            <a:ext uri="{FF2B5EF4-FFF2-40B4-BE49-F238E27FC236}">
              <a16:creationId xmlns:a16="http://schemas.microsoft.com/office/drawing/2014/main" id="{C7DCD5F7-637B-F554-FC8E-1DDD2464F2A6}"/>
            </a:ext>
          </a:extLst>
        </xdr:cNvPr>
        <xdr:cNvSpPr txBox="1"/>
      </xdr:nvSpPr>
      <xdr:spPr>
        <a:xfrm>
          <a:off x="7787640" y="76200"/>
          <a:ext cx="4038600" cy="2026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a:t>
          </a:r>
          <a:r>
            <a:rPr lang="en-US" sz="1100" baseline="0"/>
            <a:t> </a:t>
          </a:r>
          <a:r>
            <a:rPr lang="en-US" sz="1100" b="1" baseline="0"/>
            <a:t>Section C</a:t>
          </a:r>
          <a:r>
            <a:rPr lang="en-US" sz="1100" baseline="0"/>
            <a:t> to determine monthly salary for per course summer faculty. </a:t>
          </a:r>
        </a:p>
        <a:p>
          <a:pPr lvl="1"/>
          <a:r>
            <a:rPr lang="en-US" sz="1100"/>
            <a:t>1.) Enter the department per course rate and market adjustment (see per</a:t>
          </a:r>
          <a:r>
            <a:rPr lang="en-US" sz="1100" baseline="0"/>
            <a:t> course contract) in cells H18 and H19.</a:t>
          </a:r>
        </a:p>
        <a:p>
          <a:pPr lvl="1"/>
          <a:r>
            <a:rPr lang="en-US" sz="1100" baseline="0"/>
            <a:t>2.) Select the appropriate monthly factor from the dropdown menu in cell H23. </a:t>
          </a:r>
        </a:p>
        <a:p>
          <a:pPr lvl="1"/>
          <a:r>
            <a:rPr lang="en-US" sz="1100" baseline="0"/>
            <a:t>3.) Monthly salary for the PCR will auto calculate in cell H24.</a:t>
          </a:r>
        </a:p>
      </xdr:txBody>
    </xdr:sp>
    <xdr:clientData/>
  </xdr:twoCellAnchor>
  <xdr:twoCellAnchor>
    <xdr:from>
      <xdr:col>9</xdr:col>
      <xdr:colOff>85725</xdr:colOff>
      <xdr:row>0</xdr:row>
      <xdr:rowOff>76199</xdr:rowOff>
    </xdr:from>
    <xdr:to>
      <xdr:col>11</xdr:col>
      <xdr:colOff>1066800</xdr:colOff>
      <xdr:row>7</xdr:row>
      <xdr:rowOff>85724</xdr:rowOff>
    </xdr:to>
    <xdr:sp macro="" textlink="">
      <xdr:nvSpPr>
        <xdr:cNvPr id="4" name="TextBox 3">
          <a:extLst>
            <a:ext uri="{FF2B5EF4-FFF2-40B4-BE49-F238E27FC236}">
              <a16:creationId xmlns:a16="http://schemas.microsoft.com/office/drawing/2014/main" id="{482125F5-9C6E-4F84-9AD4-2A1D685D9627}"/>
            </a:ext>
          </a:extLst>
        </xdr:cNvPr>
        <xdr:cNvSpPr txBox="1"/>
      </xdr:nvSpPr>
      <xdr:spPr>
        <a:xfrm>
          <a:off x="12230100" y="76199"/>
          <a:ext cx="4162425" cy="2505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a:t>
          </a:r>
          <a:r>
            <a:rPr lang="en-US" sz="1100" baseline="0"/>
            <a:t> </a:t>
          </a:r>
          <a:r>
            <a:rPr lang="en-US" sz="1100" b="1" baseline="0"/>
            <a:t>Section D</a:t>
          </a:r>
          <a:r>
            <a:rPr lang="en-US" sz="1100" baseline="0"/>
            <a:t> to determine prorated monthly salary. </a:t>
          </a:r>
        </a:p>
        <a:p>
          <a:endParaRPr lang="en-US" sz="1100" baseline="0"/>
        </a:p>
        <a:p>
          <a:pPr lvl="1"/>
          <a:r>
            <a:rPr lang="en-US" sz="1100"/>
            <a:t>1.) Enter the faculty</a:t>
          </a:r>
          <a:r>
            <a:rPr lang="en-US" sz="1100" baseline="0"/>
            <a:t> member's 9-month base salary in cell K17.</a:t>
          </a:r>
        </a:p>
        <a:p>
          <a:pPr lvl="1"/>
          <a:r>
            <a:rPr lang="en-US" sz="1100" baseline="0"/>
            <a:t> 2.) Select the appropriate course level from the ddropdown menu in cell K20.</a:t>
          </a:r>
        </a:p>
        <a:p>
          <a:pPr lvl="1"/>
          <a:r>
            <a:rPr lang="en-US" sz="1100" baseline="0"/>
            <a:t>3.) Prorated compensation for the course will auto calculate in cell K23.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12</xdr:row>
      <xdr:rowOff>104775</xdr:rowOff>
    </xdr:from>
    <xdr:to>
      <xdr:col>10</xdr:col>
      <xdr:colOff>800099</xdr:colOff>
      <xdr:row>16</xdr:row>
      <xdr:rowOff>104775</xdr:rowOff>
    </xdr:to>
    <xdr:sp macro="" textlink="">
      <xdr:nvSpPr>
        <xdr:cNvPr id="2" name="TextBox 1">
          <a:extLst>
            <a:ext uri="{FF2B5EF4-FFF2-40B4-BE49-F238E27FC236}">
              <a16:creationId xmlns:a16="http://schemas.microsoft.com/office/drawing/2014/main" id="{C0C74410-C9B6-1EC8-97E6-1E3F18FC7670}"/>
            </a:ext>
          </a:extLst>
        </xdr:cNvPr>
        <xdr:cNvSpPr txBox="1"/>
      </xdr:nvSpPr>
      <xdr:spPr>
        <a:xfrm>
          <a:off x="0" y="2390775"/>
          <a:ext cx="7134224" cy="762000"/>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scenario</a:t>
          </a:r>
          <a:r>
            <a:rPr lang="en-US" sz="1100" baseline="0"/>
            <a:t> above, a faculty member is teaching one 5-week course (50% FTE) in summer I, one 5-week course (50% FTE) in summer II, and two 10-week courses (50% FTE) for the full term. </a:t>
          </a:r>
          <a:endParaRPr lang="en-US" sz="1100"/>
        </a:p>
      </xdr:txBody>
    </xdr:sp>
    <xdr:clientData/>
  </xdr:twoCellAnchor>
  <xdr:twoCellAnchor>
    <xdr:from>
      <xdr:col>1</xdr:col>
      <xdr:colOff>0</xdr:colOff>
      <xdr:row>29</xdr:row>
      <xdr:rowOff>142875</xdr:rowOff>
    </xdr:from>
    <xdr:to>
      <xdr:col>10</xdr:col>
      <xdr:colOff>800099</xdr:colOff>
      <xdr:row>32</xdr:row>
      <xdr:rowOff>285750</xdr:rowOff>
    </xdr:to>
    <xdr:sp macro="" textlink="">
      <xdr:nvSpPr>
        <xdr:cNvPr id="4" name="TextBox 3">
          <a:extLst>
            <a:ext uri="{FF2B5EF4-FFF2-40B4-BE49-F238E27FC236}">
              <a16:creationId xmlns:a16="http://schemas.microsoft.com/office/drawing/2014/main" id="{E6E36CD4-6E78-4097-ADB1-7EDDAA730AFC}"/>
            </a:ext>
          </a:extLst>
        </xdr:cNvPr>
        <xdr:cNvSpPr txBox="1"/>
      </xdr:nvSpPr>
      <xdr:spPr>
        <a:xfrm>
          <a:off x="0" y="5667375"/>
          <a:ext cx="7134224" cy="685800"/>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scenario</a:t>
          </a:r>
          <a:r>
            <a:rPr lang="en-US" sz="1100" baseline="0"/>
            <a:t> above, a faculty member is teaching one 10-week course (25% FTE), and two 5-week courses (100% FTE) in summer II creating an overload in summer II. </a:t>
          </a:r>
          <a:endParaRPr lang="en-US" sz="1100"/>
        </a:p>
      </xdr:txBody>
    </xdr:sp>
    <xdr:clientData/>
  </xdr:twoCellAnchor>
  <xdr:twoCellAnchor>
    <xdr:from>
      <xdr:col>1</xdr:col>
      <xdr:colOff>0</xdr:colOff>
      <xdr:row>44</xdr:row>
      <xdr:rowOff>57149</xdr:rowOff>
    </xdr:from>
    <xdr:to>
      <xdr:col>10</xdr:col>
      <xdr:colOff>800099</xdr:colOff>
      <xdr:row>48</xdr:row>
      <xdr:rowOff>66675</xdr:rowOff>
    </xdr:to>
    <xdr:sp macro="" textlink="">
      <xdr:nvSpPr>
        <xdr:cNvPr id="3" name="TextBox 2">
          <a:extLst>
            <a:ext uri="{FF2B5EF4-FFF2-40B4-BE49-F238E27FC236}">
              <a16:creationId xmlns:a16="http://schemas.microsoft.com/office/drawing/2014/main" id="{1A9717AE-5D72-478F-A526-35CB2BB2EE9A}"/>
            </a:ext>
          </a:extLst>
        </xdr:cNvPr>
        <xdr:cNvSpPr txBox="1"/>
      </xdr:nvSpPr>
      <xdr:spPr>
        <a:xfrm>
          <a:off x="0" y="8582024"/>
          <a:ext cx="7134224" cy="771526"/>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scenario</a:t>
          </a:r>
          <a:r>
            <a:rPr lang="en-US" sz="1100" baseline="0"/>
            <a:t> above, a faculty member is serving as a graduate advisor (50% FTE) and program coordinator paid via flat rate of $4,500 all summer ($1,500 a month). The program coordinator role equals 31.64% FTE ($1,500/$4,740.75) for a total FTE of 81.64% for the full summer.  Round up to the next whole number for any decimal value. 81.64% = 82%. </a:t>
          </a:r>
          <a:endParaRPr lang="en-US" sz="1100"/>
        </a:p>
      </xdr:txBody>
    </xdr:sp>
    <xdr:clientData/>
  </xdr:twoCellAnchor>
  <xdr:twoCellAnchor>
    <xdr:from>
      <xdr:col>11</xdr:col>
      <xdr:colOff>47625</xdr:colOff>
      <xdr:row>1</xdr:row>
      <xdr:rowOff>180975</xdr:rowOff>
    </xdr:from>
    <xdr:to>
      <xdr:col>16</xdr:col>
      <xdr:colOff>123825</xdr:colOff>
      <xdr:row>7</xdr:row>
      <xdr:rowOff>57150</xdr:rowOff>
    </xdr:to>
    <xdr:sp macro="" textlink="">
      <xdr:nvSpPr>
        <xdr:cNvPr id="5" name="TextBox 4">
          <a:extLst>
            <a:ext uri="{FF2B5EF4-FFF2-40B4-BE49-F238E27FC236}">
              <a16:creationId xmlns:a16="http://schemas.microsoft.com/office/drawing/2014/main" id="{A3C9E42B-303B-EE31-EE9C-6D2A9DCDB518}"/>
            </a:ext>
          </a:extLst>
        </xdr:cNvPr>
        <xdr:cNvSpPr txBox="1"/>
      </xdr:nvSpPr>
      <xdr:spPr>
        <a:xfrm>
          <a:off x="7791450" y="371475"/>
          <a:ext cx="3124200" cy="1019175"/>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t>PCR Steps</a:t>
          </a:r>
        </a:p>
        <a:p>
          <a:r>
            <a:rPr lang="en-US" sz="1050" b="1"/>
            <a:t>Action: </a:t>
          </a:r>
          <a:r>
            <a:rPr lang="en-US" sz="1050"/>
            <a:t>Additional Appointment PCR</a:t>
          </a:r>
        </a:p>
        <a:p>
          <a:r>
            <a:rPr lang="en-US" sz="1050"/>
            <a:t> - Effective Date: June</a:t>
          </a:r>
          <a:r>
            <a:rPr lang="en-US" sz="1050" baseline="0"/>
            <a:t> 1, 2024 - August 31, 2024</a:t>
          </a:r>
        </a:p>
        <a:p>
          <a:pPr lvl="0"/>
          <a:r>
            <a:rPr lang="en-US" sz="1050" baseline="0"/>
            <a:t> - Monthly Amount: $4,740.75</a:t>
          </a:r>
        </a:p>
        <a:p>
          <a:pPr lvl="0"/>
          <a:r>
            <a:rPr lang="en-US" sz="1050" baseline="0"/>
            <a:t> - FTE: 100%</a:t>
          </a:r>
        </a:p>
        <a:p>
          <a:endParaRPr lang="en-US" sz="1100" baseline="0"/>
        </a:p>
      </xdr:txBody>
    </xdr:sp>
    <xdr:clientData/>
  </xdr:twoCellAnchor>
  <xdr:twoCellAnchor>
    <xdr:from>
      <xdr:col>11</xdr:col>
      <xdr:colOff>47625</xdr:colOff>
      <xdr:row>18</xdr:row>
      <xdr:rowOff>66675</xdr:rowOff>
    </xdr:from>
    <xdr:to>
      <xdr:col>16</xdr:col>
      <xdr:colOff>123825</xdr:colOff>
      <xdr:row>32</xdr:row>
      <xdr:rowOff>285750</xdr:rowOff>
    </xdr:to>
    <xdr:sp macro="" textlink="">
      <xdr:nvSpPr>
        <xdr:cNvPr id="6" name="TextBox 5">
          <a:extLst>
            <a:ext uri="{FF2B5EF4-FFF2-40B4-BE49-F238E27FC236}">
              <a16:creationId xmlns:a16="http://schemas.microsoft.com/office/drawing/2014/main" id="{F4C1A255-1B33-43D7-BDBD-1F9D96970F4C}"/>
            </a:ext>
          </a:extLst>
        </xdr:cNvPr>
        <xdr:cNvSpPr txBox="1"/>
      </xdr:nvSpPr>
      <xdr:spPr>
        <a:xfrm>
          <a:off x="7181850" y="3114675"/>
          <a:ext cx="3124200" cy="2857500"/>
        </a:xfrm>
        <a:prstGeom prst="roundRect">
          <a:avLst/>
        </a:prstGeom>
        <a:solidFill>
          <a:srgbClr val="AC9155"/>
        </a:solidFill>
        <a:ln w="9525" cmpd="sng">
          <a:solidFill>
            <a:srgbClr val="AC915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t>PCR Steps</a:t>
          </a:r>
        </a:p>
        <a:p>
          <a:r>
            <a:rPr lang="en-US" sz="1050" b="1"/>
            <a:t>Action 1: </a:t>
          </a:r>
          <a:r>
            <a:rPr lang="en-US" sz="1050"/>
            <a:t>Additional Appointment PCR</a:t>
          </a:r>
        </a:p>
        <a:p>
          <a:r>
            <a:rPr lang="en-US" sz="1050"/>
            <a:t> - Effective Date: June</a:t>
          </a:r>
          <a:r>
            <a:rPr lang="en-US" sz="1050" baseline="0"/>
            <a:t> 1, 2024 - July 15, 2024</a:t>
          </a:r>
        </a:p>
        <a:p>
          <a:r>
            <a:rPr lang="en-US" sz="1050" baseline="0"/>
            <a:t> - Monthly Amount: $1,185.19</a:t>
          </a:r>
        </a:p>
        <a:p>
          <a:pPr lvl="0"/>
          <a:r>
            <a:rPr lang="en-US" sz="1050" baseline="0"/>
            <a:t> - FTE: 25%</a:t>
          </a:r>
        </a:p>
        <a:p>
          <a:pPr lvl="0"/>
          <a:endParaRPr lang="en-US" sz="1050" baseline="0"/>
        </a:p>
        <a:p>
          <a:pPr lvl="0"/>
          <a:r>
            <a:rPr lang="en-US" sz="1050" b="1" baseline="0"/>
            <a:t>Action 2: Additional Appointment PCR to change FTE. </a:t>
          </a:r>
        </a:p>
        <a:p>
          <a:pPr lvl="0"/>
          <a:r>
            <a:rPr lang="en-US" sz="1050" baseline="0"/>
            <a:t> - Effective Date: July 16, 2024 - August 31, 2024</a:t>
          </a:r>
        </a:p>
        <a:p>
          <a:pPr lvl="0"/>
          <a:r>
            <a:rPr lang="en-US" sz="1050" baseline="0"/>
            <a:t> - Monthly Amount: $4,740.75</a:t>
          </a:r>
        </a:p>
        <a:p>
          <a:pPr lvl="0"/>
          <a:r>
            <a:rPr lang="en-US" sz="1050" baseline="0"/>
            <a:t> - FTE: 100%</a:t>
          </a:r>
        </a:p>
        <a:p>
          <a:endParaRPr lang="en-US" sz="1050" baseline="0"/>
        </a:p>
        <a:p>
          <a:r>
            <a:rPr lang="en-US" sz="1050" b="1" baseline="0"/>
            <a:t>Action 3: Teaching Overload PCR</a:t>
          </a:r>
        </a:p>
        <a:p>
          <a:r>
            <a:rPr lang="en-US" sz="1050" baseline="0"/>
            <a:t> - Effective Date: July 16, 2024 - August 31, 2024</a:t>
          </a:r>
        </a:p>
        <a:p>
          <a:r>
            <a:rPr lang="en-US" sz="1050" baseline="0"/>
            <a:t> - Monthly Compensation: $2,000</a:t>
          </a:r>
        </a:p>
      </xdr:txBody>
    </xdr:sp>
    <xdr:clientData/>
  </xdr:twoCellAnchor>
  <xdr:twoCellAnchor>
    <xdr:from>
      <xdr:col>11</xdr:col>
      <xdr:colOff>66674</xdr:colOff>
      <xdr:row>34</xdr:row>
      <xdr:rowOff>57150</xdr:rowOff>
    </xdr:from>
    <xdr:to>
      <xdr:col>16</xdr:col>
      <xdr:colOff>133349</xdr:colOff>
      <xdr:row>39</xdr:row>
      <xdr:rowOff>171450</xdr:rowOff>
    </xdr:to>
    <xdr:sp macro="" textlink="">
      <xdr:nvSpPr>
        <xdr:cNvPr id="7" name="TextBox 6">
          <a:extLst>
            <a:ext uri="{FF2B5EF4-FFF2-40B4-BE49-F238E27FC236}">
              <a16:creationId xmlns:a16="http://schemas.microsoft.com/office/drawing/2014/main" id="{13010857-4CE2-4C08-B873-28F7779135C1}"/>
            </a:ext>
          </a:extLst>
        </xdr:cNvPr>
        <xdr:cNvSpPr txBox="1"/>
      </xdr:nvSpPr>
      <xdr:spPr>
        <a:xfrm>
          <a:off x="7200899" y="6486525"/>
          <a:ext cx="3114675" cy="1066800"/>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t>PCR Steps</a:t>
          </a:r>
        </a:p>
        <a:p>
          <a:r>
            <a:rPr lang="en-US" sz="1050" b="1"/>
            <a:t>Action: </a:t>
          </a:r>
          <a:r>
            <a:rPr lang="en-US" sz="1050"/>
            <a:t>Additional Appointment PCR</a:t>
          </a:r>
        </a:p>
        <a:p>
          <a:r>
            <a:rPr lang="en-US" sz="1050" baseline="0"/>
            <a:t> </a:t>
          </a:r>
          <a:r>
            <a:rPr lang="en-US" sz="1050"/>
            <a:t>- Effective Date: June</a:t>
          </a:r>
          <a:r>
            <a:rPr lang="en-US" sz="1050" baseline="0"/>
            <a:t> 1, 2024 - August 31, 2024</a:t>
          </a:r>
        </a:p>
        <a:p>
          <a:pPr lvl="0"/>
          <a:r>
            <a:rPr lang="en-US" sz="1050" baseline="0"/>
            <a:t> - Monthly Amount: $3,887.42</a:t>
          </a:r>
        </a:p>
        <a:p>
          <a:pPr lvl="0"/>
          <a:r>
            <a:rPr lang="en-US" sz="1050" baseline="0"/>
            <a:t> - FTE: 82.00%</a:t>
          </a:r>
        </a:p>
        <a:p>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85724</xdr:colOff>
      <xdr:row>0</xdr:row>
      <xdr:rowOff>76200</xdr:rowOff>
    </xdr:from>
    <xdr:to>
      <xdr:col>1</xdr:col>
      <xdr:colOff>1857375</xdr:colOff>
      <xdr:row>8</xdr:row>
      <xdr:rowOff>76200</xdr:rowOff>
    </xdr:to>
    <mc:AlternateContent xmlns:mc="http://schemas.openxmlformats.org/markup-compatibility/2006" xmlns:sle15="http://schemas.microsoft.com/office/drawing/2012/slicer">
      <mc:Choice Requires="sle15">
        <xdr:graphicFrame macro="">
          <xdr:nvGraphicFramePr>
            <xdr:cNvPr id="2" name="College">
              <a:extLst>
                <a:ext uri="{FF2B5EF4-FFF2-40B4-BE49-F238E27FC236}">
                  <a16:creationId xmlns:a16="http://schemas.microsoft.com/office/drawing/2014/main" id="{AF75EEDB-B3BA-C6F4-4D99-084620F225E9}"/>
                </a:ext>
              </a:extLst>
            </xdr:cNvPr>
            <xdr:cNvGraphicFramePr/>
          </xdr:nvGraphicFramePr>
          <xdr:xfrm>
            <a:off x="0" y="0"/>
            <a:ext cx="0" cy="0"/>
          </xdr:xfrm>
          <a:graphic>
            <a:graphicData uri="http://schemas.microsoft.com/office/drawing/2010/slicer">
              <sle:slicer xmlns:sle="http://schemas.microsoft.com/office/drawing/2010/slicer" name="College"/>
            </a:graphicData>
          </a:graphic>
        </xdr:graphicFrame>
      </mc:Choice>
      <mc:Fallback xmlns="">
        <xdr:sp macro="" textlink="">
          <xdr:nvSpPr>
            <xdr:cNvPr id="0" name=""/>
            <xdr:cNvSpPr>
              <a:spLocks noTextEdit="1"/>
            </xdr:cNvSpPr>
          </xdr:nvSpPr>
          <xdr:spPr>
            <a:xfrm>
              <a:off x="85724" y="76200"/>
              <a:ext cx="3609976" cy="15240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1</xdr:col>
      <xdr:colOff>2447924</xdr:colOff>
      <xdr:row>0</xdr:row>
      <xdr:rowOff>76200</xdr:rowOff>
    </xdr:from>
    <xdr:to>
      <xdr:col>7</xdr:col>
      <xdr:colOff>47624</xdr:colOff>
      <xdr:row>10</xdr:row>
      <xdr:rowOff>114300</xdr:rowOff>
    </xdr:to>
    <xdr:sp macro="" textlink="">
      <xdr:nvSpPr>
        <xdr:cNvPr id="4" name="TextBox 3">
          <a:extLst>
            <a:ext uri="{FF2B5EF4-FFF2-40B4-BE49-F238E27FC236}">
              <a16:creationId xmlns:a16="http://schemas.microsoft.com/office/drawing/2014/main" id="{942C8E8E-A94D-D4D1-D6A4-BBD1D2BC2332}"/>
            </a:ext>
          </a:extLst>
        </xdr:cNvPr>
        <xdr:cNvSpPr txBox="1"/>
      </xdr:nvSpPr>
      <xdr:spPr>
        <a:xfrm>
          <a:off x="4286249" y="76200"/>
          <a:ext cx="11706225" cy="194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Use the Slicer to filter by college. Faculty Compensation is also published on the University Pay Plan. </a:t>
          </a:r>
        </a:p>
        <a:p>
          <a:endParaRPr lang="en-US" sz="1100"/>
        </a:p>
        <a:p>
          <a:r>
            <a:rPr lang="en-US" sz="1100" b="1"/>
            <a:t>Notes:</a:t>
          </a:r>
        </a:p>
        <a:p>
          <a:r>
            <a:rPr lang="en-US" sz="1100"/>
            <a:t>1.</a:t>
          </a:r>
          <a:r>
            <a:rPr lang="en-US" sz="1100" baseline="0"/>
            <a:t> </a:t>
          </a:r>
          <a:r>
            <a:rPr lang="en-US" sz="1100"/>
            <a:t>The</a:t>
          </a:r>
          <a:r>
            <a:rPr lang="en-US" sz="1100" baseline="0"/>
            <a:t> minimum salary is based on the 90% CUPA Median target used for the faculty salary analysis. </a:t>
          </a:r>
        </a:p>
        <a:p>
          <a:r>
            <a:rPr lang="en-US" sz="1100" baseline="0"/>
            <a:t>2. The maximum salary is the salary 10% above CUPA Median allowed without consultation with the Provost's Office.</a:t>
          </a:r>
          <a:r>
            <a:rPr lang="en-US" sz="1100" i="1" baseline="0"/>
            <a:t>( See Faculty Comp Guidelines tab or visit FAR website for more details.)</a:t>
          </a:r>
        </a:p>
        <a:p>
          <a:r>
            <a:rPr lang="en-US" sz="1100" i="0" baseline="0"/>
            <a:t>3. Only salaries for clinical, practice, and instructional faculty at the assistant professor rank is published due to a lack of data in CUPA-HR for most disciplines. Generally, salaries for clinical, practice, research faculty are pegged to 90%-95% of their T/TT rank equivalent. Assistant Professor of Instruction is pegged to 105% of the lecturer median by discipline. Associate professors and professors of instruction are typically 80%-85% of their T/TT rank equivalent. </a:t>
          </a:r>
        </a:p>
        <a:p>
          <a:r>
            <a:rPr lang="en-US" sz="1100" i="0" baseline="0"/>
            <a:t>4. </a:t>
          </a:r>
          <a:r>
            <a:rPr lang="en-US" sz="1100" b="1" i="0" baseline="0"/>
            <a:t>Remember: </a:t>
          </a:r>
          <a:r>
            <a:rPr lang="en-US" sz="1100" i="0" baseline="0"/>
            <a:t>CUPA medians serve as the basis for our faculty pay plan and inform our salary negotiations but are not the sole determining factor. Other factors like market demand and salary equity are important considerations, as well.</a:t>
          </a:r>
          <a:endParaRPr lang="en-US" sz="1100" i="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66675</xdr:colOff>
      <xdr:row>2</xdr:row>
      <xdr:rowOff>76200</xdr:rowOff>
    </xdr:from>
    <xdr:to>
      <xdr:col>13</xdr:col>
      <xdr:colOff>161925</xdr:colOff>
      <xdr:row>59</xdr:row>
      <xdr:rowOff>114300</xdr:rowOff>
    </xdr:to>
    <xdr:sp macro="" textlink="">
      <xdr:nvSpPr>
        <xdr:cNvPr id="2" name="TextBox 1">
          <a:extLst>
            <a:ext uri="{FF2B5EF4-FFF2-40B4-BE49-F238E27FC236}">
              <a16:creationId xmlns:a16="http://schemas.microsoft.com/office/drawing/2014/main" id="{AB09B745-F7FF-6527-AFC0-7D70EA832949}"/>
            </a:ext>
          </a:extLst>
        </xdr:cNvPr>
        <xdr:cNvSpPr txBox="1"/>
      </xdr:nvSpPr>
      <xdr:spPr>
        <a:xfrm>
          <a:off x="66675" y="457200"/>
          <a:ext cx="8020050" cy="1089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Faculty Compensation and Faculty Hiring</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Texas State University</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Department chairs, school directors, and deans are asked to consider the following factors when justifying recommendations and making salary offers to prospective faculty during the hiring process.</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Competitive Market Data</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Competitive market data for faculty salaries is derived from a proprietary annual report from the College and University Professional Association for Human Resources (CUPA-HR). These annual reports are made available to the Texas State community in the summer of each academic year for use in the upcoming academic hiring season. For example, the 2023-2024 (FY24) CUPA annual report is used for faculty searches commencing in the 2024-2025 (FY25) year. CUPA data is used for one academic hiring cycle, so that salaries offered to all faculty recruited in the same year are based on the same annual CUPA report.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tenure-track, tenured, and lecturer positions, please refer to the appropriate department’s salary structures and review the rank under consideration for the median of the CUPA pay range. For practice, instructional, clinical, and research faculty (non-tenure line) positions, negotiations typically begin near the mid-point of the CUPA median for a lecturer and the CUPA median for the same proposed rank in a tenure-line position (assistant, associate, professor). Medians for non-tenure line positions are </a:t>
          </a:r>
          <a:r>
            <a:rPr lang="en-US" sz="1100">
              <a:solidFill>
                <a:schemeClr val="dk1"/>
              </a:solidFill>
              <a:effectLst/>
              <a:latin typeface="+mn-lt"/>
              <a:ea typeface="+mn-ea"/>
              <a:cs typeface="+mn-cs"/>
              <a:hlinkClick xmlns:r="http://schemas.openxmlformats.org/officeDocument/2006/relationships" r:id=""/>
            </a:rPr>
            <a:t>published</a:t>
          </a:r>
          <a:r>
            <a:rPr lang="en-US" sz="1100">
              <a:solidFill>
                <a:schemeClr val="dk1"/>
              </a:solidFill>
              <a:effectLst/>
              <a:latin typeface="+mn-lt"/>
              <a:ea typeface="+mn-ea"/>
              <a:cs typeface="+mn-cs"/>
            </a:rPr>
            <a:t> at the assistant professor rank. CUPA medians for disciplines by college are published on the </a:t>
          </a:r>
          <a:r>
            <a:rPr lang="en-US" sz="1100">
              <a:solidFill>
                <a:schemeClr val="dk1"/>
              </a:solidFill>
              <a:effectLst/>
              <a:latin typeface="+mn-lt"/>
              <a:ea typeface="+mn-ea"/>
              <a:cs typeface="+mn-cs"/>
              <a:hlinkClick xmlns:r="http://schemas.openxmlformats.org/officeDocument/2006/relationships" r:id=""/>
            </a:rPr>
            <a:t>university pay plan website</a:t>
          </a:r>
          <a:r>
            <a:rPr lang="en-US" sz="1100" u="none" strike="noStrike">
              <a:solidFill>
                <a:schemeClr val="dk1"/>
              </a:solidFill>
              <a:effectLst/>
              <a:latin typeface="+mn-lt"/>
              <a:ea typeface="+mn-ea"/>
              <a:cs typeface="+mn-cs"/>
              <a:hlinkClick xmlns:r="http://schemas.openxmlformats.org/officeDocument/2006/relationships" r:id=""/>
            </a:rPr>
            <a:t>.</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Internal Salary Alignment</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Salary offers should be compared to the salaries of current faculty in the same discipline who are at comparable rank, have similar records of achievements and contributions, and similar knowledge, skills, and abilities. Other considerations may include salary inversion or compression issues within the hiring unit.</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Market and Context</a:t>
          </a:r>
        </a:p>
        <a:p>
          <a:r>
            <a:rPr lang="en-US" sz="1100">
              <a:solidFill>
                <a:schemeClr val="dk1"/>
              </a:solidFill>
              <a:effectLst/>
              <a:latin typeface="+mn-lt"/>
              <a:ea typeface="+mn-ea"/>
              <a:cs typeface="+mn-cs"/>
            </a:rPr>
            <a:t>Negotiations and offers are often affected by the national or international labor market for the discipline. Factors may include the size and quality of the applicant pool, number of doctoral graduates and number of faculty job openings in the discipline, other competition, and whether a candidate brings unique qualifications that will enhance the university’s mission and goals.</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applicable, it may also be necessary to review the candidate’s current total compensation, including salary, cost-of-living comparisons, and employer benefits. This information is often valuable after an initial salary offer has been made or when a candidate is considering more than one offer. One cost-of-living tool is available here: </a:t>
          </a:r>
          <a:r>
            <a:rPr lang="en-US" sz="1100">
              <a:solidFill>
                <a:schemeClr val="dk1"/>
              </a:solidFill>
              <a:effectLst/>
              <a:latin typeface="+mn-lt"/>
              <a:ea typeface="+mn-ea"/>
              <a:cs typeface="+mn-cs"/>
              <a:hlinkClick xmlns:r="http://schemas.openxmlformats.org/officeDocument/2006/relationships" r:id=""/>
            </a:rPr>
            <a:t>https://www.bestplaces.net/cost-of-living/</a:t>
          </a:r>
          <a:endParaRPr lang="en-US" sz="1100">
            <a:solidFill>
              <a:schemeClr val="dk1"/>
            </a:solidFill>
            <a:effectLst/>
            <a:latin typeface="+mn-lt"/>
            <a:ea typeface="+mn-ea"/>
            <a:cs typeface="+mn-cs"/>
          </a:endParaRPr>
        </a:p>
        <a:p>
          <a:br>
            <a:rPr lang="en-US" sz="1100">
              <a:solidFill>
                <a:schemeClr val="dk1"/>
              </a:solidFill>
              <a:effectLst/>
              <a:latin typeface="+mn-lt"/>
              <a:ea typeface="+mn-ea"/>
              <a:cs typeface="+mn-cs"/>
            </a:rPr>
          </a:br>
          <a:r>
            <a:rPr lang="en-US" sz="1100" b="1">
              <a:solidFill>
                <a:schemeClr val="dk1"/>
              </a:solidFill>
              <a:effectLst/>
              <a:latin typeface="+mn-lt"/>
              <a:ea typeface="+mn-ea"/>
              <a:cs typeface="+mn-cs"/>
            </a:rPr>
            <a:t>Budget Implications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When tenured/tenure-track faculty positions are vacated, the salary dollars return to the provost. After the hiring process is complete, the salary of the replacement hire is funded in the department’s budget. In many cases, the salary of a replacement hire exceeds the salary of the previous incumbent.</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Offers</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expedite hiring procedures, the following salary offers may be made without prior discussion with the senior vice provost:</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The chair/director, in consultation with the dean, is authorized to make the initial salary offer to potential tenure line faculty and/or non-tenure line faculty positions with a </a:t>
          </a:r>
          <a:r>
            <a:rPr lang="en-US" sz="1100">
              <a:solidFill>
                <a:schemeClr val="dk1"/>
              </a:solidFill>
              <a:effectLst/>
              <a:latin typeface="+mn-lt"/>
              <a:ea typeface="+mn-ea"/>
              <a:cs typeface="+mn-cs"/>
              <a:hlinkClick xmlns:r="http://schemas.openxmlformats.org/officeDocument/2006/relationships" r:id=""/>
            </a:rPr>
            <a:t>published CUPA median</a:t>
          </a:r>
          <a:r>
            <a:rPr lang="en-US" sz="1100">
              <a:solidFill>
                <a:schemeClr val="dk1"/>
              </a:solidFill>
              <a:effectLst/>
              <a:latin typeface="+mn-lt"/>
              <a:ea typeface="+mn-ea"/>
              <a:cs typeface="+mn-cs"/>
            </a:rPr>
            <a:t> at the CUPA median for the discipline and rank.</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the initial offer is not successful, the chair/director, in consultation with the dean, is authorized to make a salary offer up to 10 percent above the CUPA median for the CIP discipline and rank (e.g., after the initial offer of $75,000 at the CUPA median is not accepted, a second offer may be made up to $82,500).</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Salary offers for non-tenure line faculty for which no CUPA median is published, as well as any offers or negotiations outside of these guidelines, will be determined in consultation with the senior vice provost, while salary offers for positions funded by TXST Global will be set in consultation with both the senior vice provost and the vice president for TXST Global.</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Version 4 – December 2024</a:t>
          </a:r>
          <a:endParaRPr 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lege" xr10:uid="{0D7A68F8-46E0-4EEC-A1A6-499A25C0AFCC}" sourceName="Colleg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lege" xr10:uid="{6B6F317E-770F-4B08-BACF-7D4F7337D62C}" cache="Slicer_College" caption="College" columnCount="2"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5811FE-6288-49D1-A2F0-FAE857904906}" name="Table1" displayName="Table1" ref="A12:G384" totalsRowShown="0" headerRowDxfId="7">
  <autoFilter ref="A12:G384" xr:uid="{4A5811FE-6288-49D1-A2F0-FAE857904906}"/>
  <tableColumns count="7">
    <tableColumn id="1" xr3:uid="{24DB481C-01E8-4183-AF99-FCBEC718F105}" name="College"/>
    <tableColumn id="7" xr3:uid="{CD1D2BD4-B2ED-4D95-9393-44A42E053ED5}" name="Department/School"/>
    <tableColumn id="2" xr3:uid="{02865718-AA95-4935-84E5-0FFEF11F5C8A}" name="Discipline"/>
    <tableColumn id="3" xr3:uid="{D25F0874-AA12-4162-B855-34ADFA23D6D2}" name="Rank"/>
    <tableColumn id="4" xr3:uid="{CA5344C7-D464-419B-BEAD-ADA91160FEC2}" name="Median" dataDxfId="6"/>
    <tableColumn id="5" xr3:uid="{FA2C5A32-9D5A-436E-821E-115AFF27F4AF}" name="Minimum" dataDxfId="5">
      <calculatedColumnFormula>E13*0.9</calculatedColumnFormula>
    </tableColumn>
    <tableColumn id="6" xr3:uid="{81FD3B4D-477B-4270-AC8E-97B81C9ABF4B}" name="Maximum" dataDxfId="4">
      <calculatedColumnFormula>E13*1.1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hyperlink" Target="https://facultyresources.provost.txst.edu/hiring-and-retention/hiring.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A50D4-27DA-45C2-9961-91150ADFDD5F}">
  <dimension ref="B7:F37"/>
  <sheetViews>
    <sheetView showGridLines="0" workbookViewId="0">
      <selection activeCell="C39" sqref="C39"/>
    </sheetView>
  </sheetViews>
  <sheetFormatPr defaultRowHeight="15" x14ac:dyDescent="0.25"/>
  <cols>
    <col min="2" max="2" width="38.5703125" customWidth="1"/>
    <col min="3" max="3" width="13" customWidth="1"/>
    <col min="4" max="4" width="9.140625" customWidth="1"/>
    <col min="5" max="5" width="38.5703125" customWidth="1"/>
    <col min="6" max="6" width="12.85546875" customWidth="1"/>
  </cols>
  <sheetData>
    <row r="7" spans="2:6" ht="119.25" customHeight="1" x14ac:dyDescent="0.25"/>
    <row r="9" spans="2:6" x14ac:dyDescent="0.25">
      <c r="B9" s="24" t="s">
        <v>17</v>
      </c>
      <c r="C9" s="24"/>
      <c r="D9" s="24"/>
      <c r="E9" s="24"/>
      <c r="F9" s="24"/>
    </row>
    <row r="10" spans="2:6" ht="4.5" customHeight="1" x14ac:dyDescent="0.25">
      <c r="B10" s="29"/>
      <c r="C10" s="29"/>
      <c r="D10" s="29"/>
      <c r="E10" s="29"/>
      <c r="F10" s="29"/>
    </row>
    <row r="11" spans="2:6" x14ac:dyDescent="0.25">
      <c r="B11" s="62" t="s">
        <v>58</v>
      </c>
      <c r="C11" s="62"/>
      <c r="E11" s="62" t="s">
        <v>59</v>
      </c>
      <c r="F11" s="62"/>
    </row>
    <row r="12" spans="2:6" ht="15.75" x14ac:dyDescent="0.25">
      <c r="B12" s="12" t="s">
        <v>6</v>
      </c>
      <c r="C12" s="13"/>
      <c r="E12" s="12" t="s">
        <v>12</v>
      </c>
      <c r="F12" s="13"/>
    </row>
    <row r="13" spans="2:6" x14ac:dyDescent="0.25">
      <c r="B13" s="14" t="s">
        <v>1</v>
      </c>
      <c r="C13" s="14">
        <v>4.5</v>
      </c>
      <c r="E13" s="14" t="s">
        <v>62</v>
      </c>
      <c r="F13" s="15">
        <v>5</v>
      </c>
    </row>
    <row r="15" spans="2:6" x14ac:dyDescent="0.25">
      <c r="B15" s="16" t="s">
        <v>6</v>
      </c>
      <c r="C15" s="13"/>
      <c r="E15" s="16" t="s">
        <v>16</v>
      </c>
      <c r="F15" s="17"/>
    </row>
    <row r="16" spans="2:6" x14ac:dyDescent="0.25">
      <c r="B16" s="18" t="s">
        <v>0</v>
      </c>
      <c r="C16" s="45">
        <v>0</v>
      </c>
      <c r="E16" s="18" t="s">
        <v>15</v>
      </c>
      <c r="F16" s="45">
        <v>0</v>
      </c>
    </row>
    <row r="17" spans="2:6" x14ac:dyDescent="0.25">
      <c r="E17" s="18" t="s">
        <v>13</v>
      </c>
      <c r="F17" s="46">
        <v>0</v>
      </c>
    </row>
    <row r="18" spans="2:6" x14ac:dyDescent="0.25">
      <c r="B18" s="16" t="s">
        <v>2</v>
      </c>
      <c r="C18" s="13"/>
      <c r="E18" s="16" t="s">
        <v>14</v>
      </c>
      <c r="F18" s="17">
        <f>SUM(F16:F17)</f>
        <v>0</v>
      </c>
    </row>
    <row r="19" spans="2:6" x14ac:dyDescent="0.25">
      <c r="B19" s="19" t="s">
        <v>3</v>
      </c>
      <c r="C19" s="20">
        <f>C16*0.9</f>
        <v>0</v>
      </c>
      <c r="E19" s="4"/>
    </row>
    <row r="20" spans="2:6" x14ac:dyDescent="0.25">
      <c r="B20" s="19" t="s">
        <v>4</v>
      </c>
      <c r="C20" s="21">
        <f>C19/9</f>
        <v>0</v>
      </c>
      <c r="E20" s="16" t="s">
        <v>7</v>
      </c>
      <c r="F20" s="17">
        <f>F18/F13</f>
        <v>0</v>
      </c>
    </row>
    <row r="21" spans="2:6" x14ac:dyDescent="0.25">
      <c r="E21" s="4"/>
    </row>
    <row r="22" spans="2:6" x14ac:dyDescent="0.25">
      <c r="B22" s="16" t="s">
        <v>10</v>
      </c>
      <c r="C22" s="13"/>
      <c r="E22" s="4"/>
    </row>
    <row r="23" spans="2:6" x14ac:dyDescent="0.25">
      <c r="B23" s="18" t="s">
        <v>5</v>
      </c>
      <c r="C23" s="46">
        <v>0</v>
      </c>
      <c r="E23" s="4"/>
    </row>
    <row r="24" spans="2:6" x14ac:dyDescent="0.25">
      <c r="B24" s="19" t="s">
        <v>7</v>
      </c>
      <c r="C24" s="21">
        <f>C23/9</f>
        <v>0</v>
      </c>
      <c r="E24" s="5"/>
      <c r="F24" s="1"/>
    </row>
    <row r="25" spans="2:6" x14ac:dyDescent="0.25">
      <c r="B25" s="19" t="s">
        <v>8</v>
      </c>
      <c r="C25" s="21">
        <f>C24*C13</f>
        <v>0</v>
      </c>
      <c r="E25" s="5"/>
      <c r="F25" s="2"/>
    </row>
    <row r="27" spans="2:6" x14ac:dyDescent="0.25">
      <c r="B27" s="22" t="s">
        <v>9</v>
      </c>
      <c r="C27" s="47">
        <v>0</v>
      </c>
      <c r="E27" s="4"/>
    </row>
    <row r="28" spans="2:6" x14ac:dyDescent="0.25">
      <c r="E28" s="5"/>
      <c r="F28" s="1"/>
    </row>
    <row r="29" spans="2:6" x14ac:dyDescent="0.25">
      <c r="B29" s="16" t="str">
        <f>(C27*100)&amp;"%"&amp;" "&amp;"Faculty Salary Calculation"</f>
        <v>0% Faculty Salary Calculation</v>
      </c>
      <c r="C29" s="13"/>
      <c r="E29" s="5"/>
      <c r="F29" s="2"/>
    </row>
    <row r="30" spans="2:6" x14ac:dyDescent="0.25">
      <c r="B30" s="19" t="s">
        <v>11</v>
      </c>
      <c r="C30" s="21">
        <f>C23*$C$27</f>
        <v>0</v>
      </c>
      <c r="E30" s="5"/>
      <c r="F30" s="2"/>
    </row>
    <row r="31" spans="2:6" x14ac:dyDescent="0.25">
      <c r="B31" s="19" t="s">
        <v>7</v>
      </c>
      <c r="C31" s="21">
        <f>C30/9</f>
        <v>0</v>
      </c>
    </row>
    <row r="32" spans="2:6" s="5" customFormat="1" x14ac:dyDescent="0.25">
      <c r="B32" s="19" t="s">
        <v>8</v>
      </c>
      <c r="C32" s="23">
        <f>C31*C13</f>
        <v>0</v>
      </c>
      <c r="E32" s="4"/>
      <c r="F32" s="6"/>
    </row>
    <row r="34" spans="5:6" x14ac:dyDescent="0.25">
      <c r="E34" s="4"/>
    </row>
    <row r="35" spans="5:6" x14ac:dyDescent="0.25">
      <c r="E35" s="5"/>
      <c r="F35" s="2"/>
    </row>
    <row r="36" spans="5:6" x14ac:dyDescent="0.25">
      <c r="E36" s="5"/>
      <c r="F36" s="2"/>
    </row>
    <row r="37" spans="5:6" x14ac:dyDescent="0.25">
      <c r="E37" s="5"/>
      <c r="F37" s="7"/>
    </row>
  </sheetData>
  <mergeCells count="2">
    <mergeCell ref="B11:C11"/>
    <mergeCell ref="E11:F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6BDD5-9BFA-4D99-A055-DDD9C98BF0C8}">
  <dimension ref="B1:S68"/>
  <sheetViews>
    <sheetView showGridLines="0" tabSelected="1" topLeftCell="A9" workbookViewId="0">
      <selection activeCell="H28" sqref="H28"/>
    </sheetView>
  </sheetViews>
  <sheetFormatPr defaultRowHeight="15" x14ac:dyDescent="0.25"/>
  <cols>
    <col min="2" max="2" width="38.5703125" customWidth="1"/>
    <col min="3" max="3" width="13" customWidth="1"/>
    <col min="4" max="4" width="9.140625" customWidth="1"/>
    <col min="5" max="5" width="38.5703125" customWidth="1"/>
    <col min="6" max="6" width="13" customWidth="1"/>
    <col min="8" max="8" width="38.5703125" customWidth="1"/>
    <col min="9" max="9" width="13" customWidth="1"/>
    <col min="11" max="11" width="38.5703125" customWidth="1"/>
    <col min="12" max="12" width="19.28515625" customWidth="1"/>
  </cols>
  <sheetData>
    <row r="1" spans="2:19" x14ac:dyDescent="0.25">
      <c r="K1" s="34"/>
    </row>
    <row r="7" spans="2:19" ht="106.5" customHeight="1" x14ac:dyDescent="0.25"/>
    <row r="9" spans="2:19" x14ac:dyDescent="0.25">
      <c r="B9" s="64" t="s">
        <v>35</v>
      </c>
      <c r="C9" s="64"/>
      <c r="D9" s="64"/>
      <c r="E9" s="64"/>
      <c r="F9" s="64"/>
      <c r="G9" s="64"/>
      <c r="H9" s="64"/>
      <c r="I9" s="64"/>
      <c r="J9" s="14"/>
      <c r="K9" s="14"/>
      <c r="L9" s="14"/>
      <c r="M9" s="14"/>
      <c r="N9" s="30"/>
      <c r="O9" s="30"/>
      <c r="P9" s="30"/>
      <c r="Q9" s="30"/>
      <c r="R9" s="30"/>
      <c r="S9" s="30"/>
    </row>
    <row r="10" spans="2:19" ht="3.75" customHeight="1" x14ac:dyDescent="0.25">
      <c r="B10" s="29"/>
      <c r="C10" s="29"/>
      <c r="D10" s="29"/>
      <c r="E10" s="30"/>
      <c r="F10" s="30"/>
    </row>
    <row r="11" spans="2:19" x14ac:dyDescent="0.25">
      <c r="B11" s="62" t="s">
        <v>58</v>
      </c>
      <c r="C11" s="62"/>
      <c r="E11" s="63" t="s">
        <v>59</v>
      </c>
      <c r="F11" s="63"/>
      <c r="H11" s="62" t="s">
        <v>60</v>
      </c>
      <c r="I11" s="62"/>
      <c r="K11" s="62" t="s">
        <v>194</v>
      </c>
      <c r="L11" s="62"/>
    </row>
    <row r="12" spans="2:19" ht="15.75" x14ac:dyDescent="0.25">
      <c r="B12" s="12" t="s">
        <v>6</v>
      </c>
      <c r="C12" s="13"/>
      <c r="E12" s="12" t="s">
        <v>36</v>
      </c>
      <c r="F12" s="13"/>
      <c r="H12" s="12" t="s">
        <v>12</v>
      </c>
      <c r="I12" s="13"/>
      <c r="K12" s="12" t="s">
        <v>195</v>
      </c>
      <c r="L12" s="13"/>
    </row>
    <row r="13" spans="2:19" x14ac:dyDescent="0.25">
      <c r="B13" s="14" t="s">
        <v>1</v>
      </c>
      <c r="C13" s="14"/>
      <c r="E13" s="14" t="s">
        <v>62</v>
      </c>
      <c r="F13" s="15"/>
      <c r="H13" s="14" t="s">
        <v>62</v>
      </c>
      <c r="I13" s="13"/>
      <c r="K13" s="14" t="s">
        <v>196</v>
      </c>
      <c r="L13" s="13"/>
    </row>
    <row r="14" spans="2:19" x14ac:dyDescent="0.25">
      <c r="B14" s="25" t="s">
        <v>37</v>
      </c>
      <c r="C14" s="32">
        <v>1.5</v>
      </c>
      <c r="E14" s="25" t="s">
        <v>83</v>
      </c>
      <c r="F14" s="32">
        <v>1</v>
      </c>
      <c r="H14" s="25" t="s">
        <v>37</v>
      </c>
      <c r="I14" s="32">
        <v>2</v>
      </c>
      <c r="K14" s="25" t="s">
        <v>197</v>
      </c>
      <c r="L14" s="32">
        <v>15</v>
      </c>
    </row>
    <row r="15" spans="2:19" x14ac:dyDescent="0.25">
      <c r="B15" s="25" t="s">
        <v>52</v>
      </c>
      <c r="C15" s="32">
        <v>3</v>
      </c>
      <c r="E15" s="25" t="s">
        <v>37</v>
      </c>
      <c r="F15" s="32">
        <v>1.5</v>
      </c>
      <c r="H15" s="25" t="s">
        <v>61</v>
      </c>
      <c r="I15" s="32">
        <v>3</v>
      </c>
      <c r="K15" s="25" t="s">
        <v>198</v>
      </c>
      <c r="L15" s="32">
        <v>10</v>
      </c>
    </row>
    <row r="16" spans="2:19" x14ac:dyDescent="0.25">
      <c r="E16" s="25" t="s">
        <v>84</v>
      </c>
      <c r="F16" s="32">
        <v>2</v>
      </c>
    </row>
    <row r="17" spans="2:12" x14ac:dyDescent="0.25">
      <c r="B17" s="16" t="s">
        <v>6</v>
      </c>
      <c r="C17" s="13"/>
      <c r="E17" s="25" t="s">
        <v>52</v>
      </c>
      <c r="F17" s="32">
        <v>3</v>
      </c>
      <c r="H17" s="16" t="s">
        <v>16</v>
      </c>
      <c r="I17" s="17"/>
      <c r="K17" s="56" t="s">
        <v>5</v>
      </c>
      <c r="L17" s="57">
        <v>55000</v>
      </c>
    </row>
    <row r="18" spans="2:12" x14ac:dyDescent="0.25">
      <c r="B18" s="18" t="s">
        <v>193</v>
      </c>
      <c r="C18" s="45">
        <v>55000</v>
      </c>
      <c r="H18" s="18" t="s">
        <v>15</v>
      </c>
      <c r="I18" s="50"/>
      <c r="K18" s="58" t="s">
        <v>199</v>
      </c>
      <c r="L18" s="17">
        <f>L17*(1/12)</f>
        <v>4583.333333333333</v>
      </c>
    </row>
    <row r="19" spans="2:12" x14ac:dyDescent="0.25">
      <c r="B19" s="18" t="s">
        <v>203</v>
      </c>
      <c r="C19" s="61">
        <v>1</v>
      </c>
      <c r="E19" s="16" t="s">
        <v>55</v>
      </c>
      <c r="F19" s="13"/>
      <c r="H19" s="18" t="s">
        <v>13</v>
      </c>
      <c r="I19" s="46"/>
    </row>
    <row r="20" spans="2:12" x14ac:dyDescent="0.25">
      <c r="B20" s="26" t="s">
        <v>63</v>
      </c>
      <c r="C20" s="55">
        <f>(C18/9)/C19</f>
        <v>6111.1111111111113</v>
      </c>
      <c r="E20" s="18" t="s">
        <v>5</v>
      </c>
      <c r="F20" s="46">
        <v>60000</v>
      </c>
      <c r="H20" s="16" t="s">
        <v>14</v>
      </c>
      <c r="I20" s="17">
        <f>SUM(I18:I19)</f>
        <v>0</v>
      </c>
      <c r="K20" s="56" t="s">
        <v>200</v>
      </c>
      <c r="L20" s="59" t="s">
        <v>197</v>
      </c>
    </row>
    <row r="21" spans="2:12" x14ac:dyDescent="0.25">
      <c r="E21" s="18" t="s">
        <v>39</v>
      </c>
      <c r="F21" s="48">
        <v>1</v>
      </c>
      <c r="H21" s="4"/>
      <c r="K21" s="56" t="s">
        <v>201</v>
      </c>
      <c r="L21" s="60">
        <v>8</v>
      </c>
    </row>
    <row r="22" spans="2:12" x14ac:dyDescent="0.25">
      <c r="B22" s="16" t="s">
        <v>43</v>
      </c>
      <c r="C22" s="11"/>
      <c r="E22" s="26" t="s">
        <v>63</v>
      </c>
      <c r="F22" s="33">
        <f>IFERROR((F20/9)/F21,0%)</f>
        <v>6666.666666666667</v>
      </c>
      <c r="H22" s="16" t="s">
        <v>7</v>
      </c>
      <c r="I22" s="17"/>
    </row>
    <row r="23" spans="2:12" x14ac:dyDescent="0.25">
      <c r="B23" s="27" t="s">
        <v>40</v>
      </c>
      <c r="C23" s="49">
        <v>0</v>
      </c>
      <c r="E23" s="26" t="s">
        <v>64</v>
      </c>
      <c r="F23" s="28">
        <f>IFERROR(F20/F21,"0%")</f>
        <v>60000</v>
      </c>
      <c r="H23" s="18" t="s">
        <v>62</v>
      </c>
      <c r="I23" s="51"/>
      <c r="K23" s="16" t="s">
        <v>202</v>
      </c>
      <c r="L23" s="28">
        <f>IF(L20="Undergraduate", L18*(L21/L14), IF(L20="Graduate", L18*(L21/L15), ""))</f>
        <v>2444.4444444444443</v>
      </c>
    </row>
    <row r="24" spans="2:12" x14ac:dyDescent="0.25">
      <c r="B24" s="27" t="s">
        <v>41</v>
      </c>
      <c r="C24" s="49">
        <v>0</v>
      </c>
      <c r="H24" s="16" t="s">
        <v>7</v>
      </c>
      <c r="I24" s="28" t="str">
        <f>IFERROR(I20/I23,"0.00")</f>
        <v>0.00</v>
      </c>
    </row>
    <row r="25" spans="2:12" x14ac:dyDescent="0.25">
      <c r="B25" s="27" t="s">
        <v>42</v>
      </c>
      <c r="C25" s="49">
        <v>0</v>
      </c>
      <c r="E25" s="16" t="s">
        <v>83</v>
      </c>
      <c r="F25" s="17"/>
    </row>
    <row r="26" spans="2:12" x14ac:dyDescent="0.25">
      <c r="E26" s="18" t="s">
        <v>54</v>
      </c>
      <c r="F26" s="45">
        <v>0</v>
      </c>
    </row>
    <row r="27" spans="2:12" x14ac:dyDescent="0.25">
      <c r="B27" s="16" t="s">
        <v>48</v>
      </c>
      <c r="C27" s="14"/>
      <c r="E27" s="19" t="s">
        <v>56</v>
      </c>
      <c r="F27" s="21">
        <f>F26/F14</f>
        <v>0</v>
      </c>
    </row>
    <row r="28" spans="2:12" x14ac:dyDescent="0.25">
      <c r="B28" s="19" t="s">
        <v>44</v>
      </c>
      <c r="C28" s="21">
        <f>C20*C23</f>
        <v>0</v>
      </c>
      <c r="E28" s="19" t="s">
        <v>9</v>
      </c>
      <c r="F28" s="31">
        <f>IFERROR(F27/F22,"0%")</f>
        <v>0</v>
      </c>
    </row>
    <row r="29" spans="2:12" x14ac:dyDescent="0.25">
      <c r="B29" s="19" t="s">
        <v>45</v>
      </c>
      <c r="C29" s="21">
        <f>C20*C24</f>
        <v>0</v>
      </c>
    </row>
    <row r="30" spans="2:12" x14ac:dyDescent="0.25">
      <c r="B30" s="19" t="s">
        <v>46</v>
      </c>
      <c r="C30" s="21">
        <f>C20*C25</f>
        <v>0</v>
      </c>
      <c r="E30" s="16" t="s">
        <v>53</v>
      </c>
      <c r="F30" s="17"/>
    </row>
    <row r="31" spans="2:12" x14ac:dyDescent="0.25">
      <c r="E31" s="18" t="s">
        <v>54</v>
      </c>
      <c r="F31" s="45">
        <v>0</v>
      </c>
    </row>
    <row r="32" spans="2:12" x14ac:dyDescent="0.25">
      <c r="B32" s="16" t="s">
        <v>49</v>
      </c>
      <c r="C32" s="13"/>
      <c r="E32" s="19" t="s">
        <v>56</v>
      </c>
      <c r="F32" s="21">
        <f>F31/F15</f>
        <v>0</v>
      </c>
    </row>
    <row r="33" spans="2:9" x14ac:dyDescent="0.25">
      <c r="B33" s="19" t="s">
        <v>50</v>
      </c>
      <c r="C33" s="21">
        <f>C28*C14</f>
        <v>0</v>
      </c>
      <c r="E33" s="19" t="s">
        <v>9</v>
      </c>
      <c r="F33" s="31"/>
    </row>
    <row r="34" spans="2:9" x14ac:dyDescent="0.25">
      <c r="B34" s="19" t="s">
        <v>51</v>
      </c>
      <c r="C34" s="20">
        <f>C29*C14</f>
        <v>0</v>
      </c>
      <c r="E34" s="4"/>
    </row>
    <row r="35" spans="2:9" x14ac:dyDescent="0.25">
      <c r="B35" s="19" t="s">
        <v>38</v>
      </c>
      <c r="C35" s="21">
        <f>C30*C15</f>
        <v>0</v>
      </c>
      <c r="E35" s="16" t="s">
        <v>84</v>
      </c>
      <c r="F35" s="17"/>
    </row>
    <row r="36" spans="2:9" x14ac:dyDescent="0.25">
      <c r="E36" s="18" t="s">
        <v>54</v>
      </c>
      <c r="F36" s="45">
        <v>0</v>
      </c>
    </row>
    <row r="37" spans="2:9" x14ac:dyDescent="0.25">
      <c r="B37" s="16" t="s">
        <v>47</v>
      </c>
      <c r="C37" s="17">
        <f>SUM(C33:C35)</f>
        <v>0</v>
      </c>
      <c r="E37" s="19" t="s">
        <v>56</v>
      </c>
      <c r="F37" s="21">
        <f>F36/F16</f>
        <v>0</v>
      </c>
    </row>
    <row r="38" spans="2:9" x14ac:dyDescent="0.25">
      <c r="E38" s="19" t="s">
        <v>9</v>
      </c>
      <c r="F38" s="31">
        <f>IFERROR(F37/F22,"0%")</f>
        <v>0</v>
      </c>
    </row>
    <row r="39" spans="2:9" x14ac:dyDescent="0.25">
      <c r="E39" s="4"/>
    </row>
    <row r="40" spans="2:9" x14ac:dyDescent="0.25">
      <c r="E40" s="16" t="s">
        <v>57</v>
      </c>
      <c r="F40" s="17"/>
    </row>
    <row r="41" spans="2:9" x14ac:dyDescent="0.25">
      <c r="E41" s="18" t="s">
        <v>54</v>
      </c>
      <c r="F41" s="45">
        <v>0</v>
      </c>
    </row>
    <row r="42" spans="2:9" x14ac:dyDescent="0.25">
      <c r="E42" s="19" t="s">
        <v>56</v>
      </c>
      <c r="F42" s="21">
        <f>F41/F17</f>
        <v>0</v>
      </c>
    </row>
    <row r="43" spans="2:9" x14ac:dyDescent="0.25">
      <c r="E43" s="19" t="s">
        <v>9</v>
      </c>
      <c r="F43" s="31">
        <f>IFERROR(F42/F22,"0%")</f>
        <v>0</v>
      </c>
    </row>
    <row r="44" spans="2:9" x14ac:dyDescent="0.25">
      <c r="D44" s="5"/>
      <c r="E44" s="4"/>
    </row>
    <row r="45" spans="2:9" x14ac:dyDescent="0.25">
      <c r="D45" s="5"/>
      <c r="E45" s="4"/>
    </row>
    <row r="46" spans="2:9" x14ac:dyDescent="0.25">
      <c r="D46" s="5"/>
      <c r="E46" s="4"/>
    </row>
    <row r="47" spans="2:9" x14ac:dyDescent="0.25">
      <c r="B47" s="5"/>
      <c r="C47" s="5"/>
      <c r="E47" s="4"/>
    </row>
    <row r="48" spans="2:9" s="5" customFormat="1" x14ac:dyDescent="0.25">
      <c r="B48"/>
      <c r="C48"/>
      <c r="D48" s="4"/>
      <c r="E48" s="4"/>
      <c r="F48"/>
      <c r="H48"/>
      <c r="I48"/>
    </row>
    <row r="49" spans="4:9" x14ac:dyDescent="0.25">
      <c r="E49" s="4"/>
    </row>
    <row r="50" spans="4:9" x14ac:dyDescent="0.25">
      <c r="D50" s="4"/>
      <c r="E50" s="4"/>
    </row>
    <row r="51" spans="4:9" x14ac:dyDescent="0.25">
      <c r="D51" s="5"/>
      <c r="E51" s="4"/>
    </row>
    <row r="52" spans="4:9" x14ac:dyDescent="0.25">
      <c r="D52" s="5"/>
      <c r="E52" s="4"/>
      <c r="H52" s="5"/>
      <c r="I52" s="5"/>
    </row>
    <row r="53" spans="4:9" x14ac:dyDescent="0.25">
      <c r="D53" s="5"/>
      <c r="E53" s="4"/>
    </row>
    <row r="54" spans="4:9" x14ac:dyDescent="0.25">
      <c r="E54" s="5"/>
      <c r="F54" s="1"/>
    </row>
    <row r="55" spans="4:9" x14ac:dyDescent="0.25">
      <c r="E55" s="5"/>
      <c r="F55" s="2"/>
    </row>
    <row r="57" spans="4:9" x14ac:dyDescent="0.25">
      <c r="E57" s="4"/>
    </row>
    <row r="58" spans="4:9" x14ac:dyDescent="0.25">
      <c r="E58" s="4"/>
    </row>
    <row r="59" spans="4:9" x14ac:dyDescent="0.25">
      <c r="E59" s="4"/>
    </row>
    <row r="60" spans="4:9" x14ac:dyDescent="0.25">
      <c r="E60" s="4"/>
    </row>
    <row r="61" spans="4:9" x14ac:dyDescent="0.25">
      <c r="E61" s="4"/>
    </row>
    <row r="62" spans="4:9" x14ac:dyDescent="0.25">
      <c r="E62" s="4"/>
    </row>
    <row r="63" spans="4:9" x14ac:dyDescent="0.25">
      <c r="E63" s="4"/>
    </row>
    <row r="68" spans="5:6" x14ac:dyDescent="0.25">
      <c r="E68" s="5"/>
      <c r="F68" s="5"/>
    </row>
  </sheetData>
  <mergeCells count="5">
    <mergeCell ref="K11:L11"/>
    <mergeCell ref="B11:C11"/>
    <mergeCell ref="E11:F11"/>
    <mergeCell ref="H11:I11"/>
    <mergeCell ref="B9:I9"/>
  </mergeCells>
  <conditionalFormatting sqref="F28">
    <cfRule type="cellIs" dxfId="3" priority="1" operator="greaterThan">
      <formula>1</formula>
    </cfRule>
  </conditionalFormatting>
  <conditionalFormatting sqref="F33">
    <cfRule type="cellIs" dxfId="2" priority="2" operator="greaterThan">
      <formula>1</formula>
    </cfRule>
  </conditionalFormatting>
  <conditionalFormatting sqref="F38">
    <cfRule type="cellIs" dxfId="1" priority="4" operator="greaterThan">
      <formula>1</formula>
    </cfRule>
  </conditionalFormatting>
  <conditionalFormatting sqref="F43">
    <cfRule type="cellIs" dxfId="0" priority="6" operator="greaterThan">
      <formula>1</formula>
    </cfRule>
  </conditionalFormatting>
  <dataValidations count="4">
    <dataValidation type="list" allowBlank="1" showInputMessage="1" showErrorMessage="1" sqref="I23" xr:uid="{8993298E-8E01-4937-9806-262EF6876E8B}">
      <formula1>"2,3"</formula1>
    </dataValidation>
    <dataValidation type="custom" errorStyle="warning" allowBlank="1" showInputMessage="1" showErrorMessage="1" errorTitle="FTE Exceeds 100%" error="The proposed stipend results in an FTE greater than 100%. Please contact Academic Affairs Budget to advise on next steps. " sqref="F26" xr:uid="{9CAC68F2-A52A-40ED-BF67-E628E52B0C23}">
      <formula1>F28&lt;100%</formula1>
    </dataValidation>
    <dataValidation type="custom" errorStyle="warning" allowBlank="1" showInputMessage="1" showErrorMessage="1" errorTitle="FTE Exceeds 100%" error="The proposed stipend results in an FTE greater than 100%. Please contact Academic Affairs Budget to advise on next steps. " sqref="F31 F36 F41" xr:uid="{5401614E-5933-4758-8638-5498C588E5AF}">
      <formula1>F33&lt;1</formula1>
    </dataValidation>
    <dataValidation type="list" allowBlank="1" showInputMessage="1" showErrorMessage="1" sqref="L20" xr:uid="{2E121788-C1DC-4CF1-8A14-7D08EE5320A8}">
      <formula1>"Undergraduate, Graduate"</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8FA9-C343-4DE1-B6B8-8C2CFA5061BC}">
  <sheetPr>
    <pageSetUpPr fitToPage="1"/>
  </sheetPr>
  <dimension ref="B1:Q44"/>
  <sheetViews>
    <sheetView showGridLines="0" topLeftCell="A11" workbookViewId="0">
      <selection activeCell="U6" sqref="U6"/>
    </sheetView>
  </sheetViews>
  <sheetFormatPr defaultRowHeight="15" x14ac:dyDescent="0.25"/>
  <cols>
    <col min="2" max="2" width="21.5703125" customWidth="1"/>
    <col min="4" max="4" width="3" customWidth="1"/>
    <col min="5" max="5" width="17.42578125" customWidth="1"/>
    <col min="6" max="6" width="3" customWidth="1"/>
    <col min="7" max="7" width="17.42578125" customWidth="1"/>
    <col min="8" max="8" width="3" customWidth="1"/>
    <col min="9" max="9" width="17.42578125" customWidth="1"/>
    <col min="10" max="10" width="3" customWidth="1"/>
    <col min="11" max="11" width="12" customWidth="1"/>
  </cols>
  <sheetData>
    <row r="1" spans="2:11" x14ac:dyDescent="0.25">
      <c r="B1" s="65" t="s">
        <v>78</v>
      </c>
      <c r="C1" s="65"/>
      <c r="D1" s="65"/>
      <c r="E1" s="65"/>
      <c r="F1" s="65"/>
      <c r="G1" s="65"/>
      <c r="H1" s="65"/>
      <c r="I1" s="65"/>
      <c r="J1" s="65"/>
      <c r="K1" s="65"/>
    </row>
    <row r="3" spans="2:11" x14ac:dyDescent="0.25">
      <c r="B3" s="3" t="s">
        <v>79</v>
      </c>
    </row>
    <row r="4" spans="2:11" x14ac:dyDescent="0.25">
      <c r="B4" t="s">
        <v>72</v>
      </c>
      <c r="E4" s="9" t="s">
        <v>65</v>
      </c>
      <c r="G4" s="9" t="s">
        <v>65</v>
      </c>
      <c r="I4" s="9" t="s">
        <v>65</v>
      </c>
    </row>
    <row r="5" spans="2:11" x14ac:dyDescent="0.25">
      <c r="B5" s="8">
        <v>4740.75</v>
      </c>
      <c r="E5" s="9" t="s">
        <v>66</v>
      </c>
      <c r="G5" s="9" t="s">
        <v>74</v>
      </c>
      <c r="I5" s="9" t="s">
        <v>68</v>
      </c>
    </row>
    <row r="6" spans="2:11" x14ac:dyDescent="0.25">
      <c r="E6" s="9" t="s">
        <v>67</v>
      </c>
      <c r="G6" s="9" t="s">
        <v>75</v>
      </c>
      <c r="I6" s="9" t="s">
        <v>76</v>
      </c>
      <c r="K6" s="3" t="s">
        <v>73</v>
      </c>
    </row>
    <row r="7" spans="2:11" x14ac:dyDescent="0.25">
      <c r="B7" s="3" t="s">
        <v>71</v>
      </c>
      <c r="C7" s="9" t="s">
        <v>70</v>
      </c>
      <c r="D7" s="9"/>
    </row>
    <row r="8" spans="2:11" x14ac:dyDescent="0.25">
      <c r="B8" s="35" t="s">
        <v>50</v>
      </c>
      <c r="C8" s="36">
        <v>0.5</v>
      </c>
      <c r="D8" s="34"/>
      <c r="E8" s="1">
        <f>(B5*C8)</f>
        <v>2370.375</v>
      </c>
      <c r="F8" s="1"/>
      <c r="G8" s="1">
        <f>(B5*C8)/2</f>
        <v>1185.1875</v>
      </c>
      <c r="H8" s="1"/>
      <c r="I8" s="1">
        <v>0</v>
      </c>
      <c r="J8" s="1"/>
      <c r="K8" s="1">
        <f>SUM(E8,G8,I8)</f>
        <v>3555.5625</v>
      </c>
    </row>
    <row r="9" spans="2:11" x14ac:dyDescent="0.25">
      <c r="B9" s="35" t="s">
        <v>51</v>
      </c>
      <c r="C9" s="36">
        <v>0.5</v>
      </c>
      <c r="D9" s="34"/>
      <c r="E9" s="1">
        <v>0</v>
      </c>
      <c r="F9" s="1"/>
      <c r="G9" s="1">
        <f>(B5*C9)/2</f>
        <v>1185.1875</v>
      </c>
      <c r="H9" s="1"/>
      <c r="I9" s="1">
        <f>(B5*C9)</f>
        <v>2370.375</v>
      </c>
      <c r="J9" s="1"/>
      <c r="K9" s="1">
        <f t="shared" ref="K9:K11" si="0">SUM(E9,G9,I9)</f>
        <v>3555.5625</v>
      </c>
    </row>
    <row r="10" spans="2:11" x14ac:dyDescent="0.25">
      <c r="B10" s="35" t="s">
        <v>69</v>
      </c>
      <c r="C10" s="36">
        <v>0.5</v>
      </c>
      <c r="D10" s="34"/>
      <c r="E10" s="1">
        <f>(B5*C10)</f>
        <v>2370.375</v>
      </c>
      <c r="F10" s="1"/>
      <c r="G10" s="1">
        <f>(B5*C10)</f>
        <v>2370.375</v>
      </c>
      <c r="H10" s="1"/>
      <c r="I10" s="1">
        <f>B5*C10</f>
        <v>2370.375</v>
      </c>
      <c r="J10" s="1"/>
      <c r="K10" s="1">
        <f t="shared" si="0"/>
        <v>7111.125</v>
      </c>
    </row>
    <row r="11" spans="2:11" x14ac:dyDescent="0.25">
      <c r="B11" s="35" t="s">
        <v>77</v>
      </c>
      <c r="C11" s="39">
        <v>0</v>
      </c>
      <c r="D11" s="34"/>
      <c r="E11" s="1">
        <v>0</v>
      </c>
      <c r="F11" s="1"/>
      <c r="G11" s="1">
        <v>0</v>
      </c>
      <c r="H11" s="1"/>
      <c r="I11" s="1">
        <v>0</v>
      </c>
      <c r="J11" s="1"/>
      <c r="K11" s="1">
        <f t="shared" si="0"/>
        <v>0</v>
      </c>
    </row>
    <row r="12" spans="2:11" x14ac:dyDescent="0.25">
      <c r="B12" s="3" t="s">
        <v>47</v>
      </c>
      <c r="C12" s="3"/>
      <c r="D12" s="3"/>
      <c r="E12" s="37">
        <f>SUM(E8:E11)</f>
        <v>4740.75</v>
      </c>
      <c r="F12" s="37"/>
      <c r="G12" s="37">
        <f>SUM(G8:G11)</f>
        <v>4740.75</v>
      </c>
      <c r="H12" s="37"/>
      <c r="I12" s="37">
        <f>SUM(I8:I11)</f>
        <v>4740.75</v>
      </c>
      <c r="J12" s="37"/>
      <c r="K12" s="37">
        <f>SUM(K8:K11)</f>
        <v>14222.25</v>
      </c>
    </row>
    <row r="18" spans="2:17" x14ac:dyDescent="0.25">
      <c r="B18" s="11"/>
      <c r="C18" s="11"/>
      <c r="D18" s="11"/>
      <c r="E18" s="11"/>
      <c r="F18" s="11"/>
      <c r="G18" s="11"/>
      <c r="H18" s="11"/>
      <c r="I18" s="11"/>
      <c r="J18" s="11"/>
      <c r="K18" s="11"/>
      <c r="L18" s="11"/>
      <c r="M18" s="11"/>
      <c r="N18" s="11"/>
      <c r="O18" s="11"/>
      <c r="P18" s="11"/>
      <c r="Q18" s="11"/>
    </row>
    <row r="20" spans="2:17" x14ac:dyDescent="0.25">
      <c r="B20" s="3" t="s">
        <v>80</v>
      </c>
    </row>
    <row r="21" spans="2:17" x14ac:dyDescent="0.25">
      <c r="B21" t="s">
        <v>72</v>
      </c>
      <c r="E21" s="9" t="s">
        <v>65</v>
      </c>
      <c r="G21" s="9" t="s">
        <v>65</v>
      </c>
      <c r="I21" s="9" t="s">
        <v>65</v>
      </c>
    </row>
    <row r="22" spans="2:17" x14ac:dyDescent="0.25">
      <c r="B22" s="8">
        <v>4740.75</v>
      </c>
      <c r="E22" s="9" t="s">
        <v>66</v>
      </c>
      <c r="G22" s="9" t="s">
        <v>74</v>
      </c>
      <c r="I22" s="9" t="s">
        <v>68</v>
      </c>
    </row>
    <row r="23" spans="2:17" x14ac:dyDescent="0.25">
      <c r="E23" s="9" t="s">
        <v>67</v>
      </c>
      <c r="G23" s="9" t="s">
        <v>75</v>
      </c>
      <c r="I23" s="9" t="s">
        <v>76</v>
      </c>
      <c r="K23" s="3" t="s">
        <v>73</v>
      </c>
    </row>
    <row r="24" spans="2:17" x14ac:dyDescent="0.25">
      <c r="B24" s="3" t="s">
        <v>71</v>
      </c>
      <c r="C24" s="9" t="s">
        <v>70</v>
      </c>
      <c r="D24" s="9"/>
    </row>
    <row r="25" spans="2:17" x14ac:dyDescent="0.25">
      <c r="B25" s="35" t="s">
        <v>50</v>
      </c>
      <c r="C25" s="36">
        <v>0</v>
      </c>
      <c r="D25" s="34"/>
      <c r="E25" s="1">
        <f>(B22*C25)</f>
        <v>0</v>
      </c>
      <c r="F25" s="1"/>
      <c r="G25" s="1">
        <f>(B22*C25)/2</f>
        <v>0</v>
      </c>
      <c r="H25" s="1"/>
      <c r="I25" s="1">
        <v>0</v>
      </c>
      <c r="J25" s="1"/>
      <c r="K25" s="1">
        <f>SUM(E25,G25,I25)</f>
        <v>0</v>
      </c>
    </row>
    <row r="26" spans="2:17" x14ac:dyDescent="0.25">
      <c r="B26" s="35" t="s">
        <v>51</v>
      </c>
      <c r="C26" s="36">
        <v>1</v>
      </c>
      <c r="D26" s="34"/>
      <c r="E26" s="1">
        <v>0</v>
      </c>
      <c r="F26" s="1"/>
      <c r="G26" s="1">
        <f>(B22*C26)/2</f>
        <v>2370.375</v>
      </c>
      <c r="H26" s="1"/>
      <c r="I26" s="1">
        <f>(B22*C26)</f>
        <v>4740.75</v>
      </c>
      <c r="J26" s="1"/>
      <c r="K26" s="1">
        <f t="shared" ref="K26:K28" si="1">SUM(E26,G26,I26)</f>
        <v>7111.125</v>
      </c>
    </row>
    <row r="27" spans="2:17" x14ac:dyDescent="0.25">
      <c r="B27" s="35" t="s">
        <v>69</v>
      </c>
      <c r="C27" s="36">
        <v>0.25</v>
      </c>
      <c r="D27" s="34"/>
      <c r="E27" s="1">
        <f>(B22*C27)</f>
        <v>1185.1875</v>
      </c>
      <c r="F27" s="1"/>
      <c r="G27" s="1">
        <f>(C27*B22)/2</f>
        <v>592.59375</v>
      </c>
      <c r="H27" s="1"/>
      <c r="I27" s="1">
        <v>0</v>
      </c>
      <c r="J27" s="1"/>
      <c r="K27" s="1">
        <f t="shared" si="1"/>
        <v>1777.78125</v>
      </c>
    </row>
    <row r="28" spans="2:17" x14ac:dyDescent="0.25">
      <c r="B28" s="35" t="s">
        <v>77</v>
      </c>
      <c r="C28" s="38" t="s">
        <v>81</v>
      </c>
      <c r="D28" s="34"/>
      <c r="E28" s="1">
        <v>0</v>
      </c>
      <c r="F28" s="1"/>
      <c r="G28" s="1">
        <v>2000</v>
      </c>
      <c r="H28" s="1"/>
      <c r="I28" s="1">
        <v>2000</v>
      </c>
      <c r="J28" s="1"/>
      <c r="K28" s="1">
        <f t="shared" si="1"/>
        <v>4000</v>
      </c>
    </row>
    <row r="29" spans="2:17" x14ac:dyDescent="0.25">
      <c r="B29" s="3" t="s">
        <v>47</v>
      </c>
      <c r="C29" s="3"/>
      <c r="D29" s="3"/>
      <c r="E29" s="37">
        <f>SUM(E25:E28)</f>
        <v>1185.1875</v>
      </c>
      <c r="F29" s="37"/>
      <c r="G29" s="37">
        <f>SUM(G25:G28)</f>
        <v>4962.96875</v>
      </c>
      <c r="H29" s="37"/>
      <c r="I29" s="37">
        <f>SUM(I25:I28)</f>
        <v>6740.75</v>
      </c>
      <c r="J29" s="37"/>
      <c r="K29" s="37">
        <f>SUM(K25:K28)</f>
        <v>12888.90625</v>
      </c>
    </row>
    <row r="32" spans="2:17" ht="12.75" customHeight="1" x14ac:dyDescent="0.25"/>
    <row r="33" spans="2:17" ht="28.5" customHeight="1" x14ac:dyDescent="0.25"/>
    <row r="34" spans="2:17" x14ac:dyDescent="0.25">
      <c r="B34" s="11"/>
      <c r="C34" s="11"/>
      <c r="D34" s="11"/>
      <c r="E34" s="11"/>
      <c r="F34" s="11"/>
      <c r="G34" s="11"/>
      <c r="H34" s="11"/>
      <c r="I34" s="11"/>
      <c r="J34" s="11"/>
      <c r="K34" s="11"/>
      <c r="L34" s="11"/>
      <c r="M34" s="11"/>
      <c r="N34" s="11"/>
      <c r="O34" s="11"/>
      <c r="P34" s="11"/>
      <c r="Q34" s="11"/>
    </row>
    <row r="35" spans="2:17" x14ac:dyDescent="0.25">
      <c r="B35" s="3" t="s">
        <v>82</v>
      </c>
    </row>
    <row r="36" spans="2:17" x14ac:dyDescent="0.25">
      <c r="B36" t="s">
        <v>72</v>
      </c>
      <c r="E36" s="9" t="s">
        <v>65</v>
      </c>
      <c r="G36" s="9" t="s">
        <v>65</v>
      </c>
      <c r="I36" s="9" t="s">
        <v>65</v>
      </c>
    </row>
    <row r="37" spans="2:17" x14ac:dyDescent="0.25">
      <c r="B37" s="8">
        <v>4740.75</v>
      </c>
      <c r="E37" s="9" t="s">
        <v>66</v>
      </c>
      <c r="G37" s="9" t="s">
        <v>74</v>
      </c>
      <c r="I37" s="9" t="s">
        <v>68</v>
      </c>
    </row>
    <row r="38" spans="2:17" x14ac:dyDescent="0.25">
      <c r="E38" s="9" t="s">
        <v>67</v>
      </c>
      <c r="G38" s="9" t="s">
        <v>75</v>
      </c>
      <c r="I38" s="9" t="s">
        <v>76</v>
      </c>
      <c r="K38" s="3" t="s">
        <v>73</v>
      </c>
    </row>
    <row r="39" spans="2:17" x14ac:dyDescent="0.25">
      <c r="B39" s="3" t="s">
        <v>71</v>
      </c>
      <c r="C39" s="9" t="s">
        <v>70</v>
      </c>
      <c r="D39" s="9"/>
    </row>
    <row r="40" spans="2:17" x14ac:dyDescent="0.25">
      <c r="B40" s="35" t="s">
        <v>50</v>
      </c>
      <c r="C40" s="36">
        <v>0</v>
      </c>
      <c r="D40" s="34"/>
      <c r="E40" s="1">
        <f>(B37*C40)</f>
        <v>0</v>
      </c>
      <c r="F40" s="1"/>
      <c r="G40" s="1">
        <f>(B37*C40)/2</f>
        <v>0</v>
      </c>
      <c r="H40" s="1"/>
      <c r="I40" s="1">
        <v>0</v>
      </c>
      <c r="J40" s="1"/>
      <c r="K40" s="1">
        <f>SUM(E40,G40,I40)</f>
        <v>0</v>
      </c>
    </row>
    <row r="41" spans="2:17" x14ac:dyDescent="0.25">
      <c r="B41" s="35" t="s">
        <v>51</v>
      </c>
      <c r="C41" s="36">
        <v>0</v>
      </c>
      <c r="D41" s="34"/>
      <c r="E41" s="1">
        <v>0</v>
      </c>
      <c r="F41" s="1"/>
      <c r="G41" s="1">
        <v>0</v>
      </c>
      <c r="H41" s="1"/>
      <c r="I41" s="1">
        <v>0</v>
      </c>
      <c r="J41" s="1"/>
      <c r="K41" s="1">
        <f t="shared" ref="K41:K43" si="2">SUM(E41,G41,I41)</f>
        <v>0</v>
      </c>
    </row>
    <row r="42" spans="2:17" x14ac:dyDescent="0.25">
      <c r="B42" s="35" t="s">
        <v>69</v>
      </c>
      <c r="C42" s="41">
        <v>0.82</v>
      </c>
      <c r="D42" s="34"/>
      <c r="E42" s="1">
        <f>(B37*C42)</f>
        <v>3887.415</v>
      </c>
      <c r="F42" s="1"/>
      <c r="G42" s="1">
        <f>C42*B37</f>
        <v>3887.415</v>
      </c>
      <c r="H42" s="1"/>
      <c r="I42" s="1">
        <f>C42*B37</f>
        <v>3887.415</v>
      </c>
      <c r="J42" s="1"/>
      <c r="K42" s="1">
        <f t="shared" si="2"/>
        <v>11662.244999999999</v>
      </c>
    </row>
    <row r="43" spans="2:17" x14ac:dyDescent="0.25">
      <c r="B43" s="35" t="s">
        <v>77</v>
      </c>
      <c r="C43" s="40" t="s">
        <v>81</v>
      </c>
      <c r="D43" s="34"/>
      <c r="E43" s="1">
        <v>0</v>
      </c>
      <c r="F43" s="1"/>
      <c r="G43" s="1">
        <v>0</v>
      </c>
      <c r="H43" s="1"/>
      <c r="I43" s="1">
        <v>0</v>
      </c>
      <c r="J43" s="1"/>
      <c r="K43" s="1">
        <f t="shared" si="2"/>
        <v>0</v>
      </c>
    </row>
    <row r="44" spans="2:17" x14ac:dyDescent="0.25">
      <c r="B44" s="3" t="s">
        <v>47</v>
      </c>
      <c r="C44" s="3"/>
      <c r="D44" s="3"/>
      <c r="E44" s="37">
        <f>SUM(E40:E43)</f>
        <v>3887.415</v>
      </c>
      <c r="F44" s="37"/>
      <c r="G44" s="37">
        <f>SUM(G40:G43)</f>
        <v>3887.415</v>
      </c>
      <c r="H44" s="37"/>
      <c r="I44" s="37">
        <f>SUM(I40:I43)</f>
        <v>3887.415</v>
      </c>
      <c r="J44" s="37"/>
      <c r="K44" s="37">
        <f>SUM(K40:K43)</f>
        <v>11662.244999999999</v>
      </c>
    </row>
  </sheetData>
  <sheetProtection algorithmName="SHA-512" hashValue="rS3ct20ZxSDay7QYcgr6WsGPCi9O13Pi7QK6GMKO5GTMCfRdsR2/PdjyS+bTwedSxMnhbsqa9QvcqHJ2HlDtfQ==" saltValue="/fQUzgNbIJ/MJp9CwoaTyA==" spinCount="100000" sheet="1" objects="1" scenarios="1"/>
  <mergeCells count="1">
    <mergeCell ref="B1:K1"/>
  </mergeCells>
  <pageMargins left="0.7" right="0.7" top="0.75" bottom="0.75" header="0.3" footer="0.3"/>
  <pageSetup scale="56"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D0386-2E14-45B9-B9C2-3DAEFF501F65}">
  <dimension ref="A12:K384"/>
  <sheetViews>
    <sheetView showGridLines="0" workbookViewId="0">
      <selection activeCell="J10" sqref="J10"/>
    </sheetView>
  </sheetViews>
  <sheetFormatPr defaultRowHeight="15" x14ac:dyDescent="0.25"/>
  <cols>
    <col min="1" max="1" width="27.5703125" customWidth="1"/>
    <col min="2" max="2" width="37.140625" bestFit="1" customWidth="1"/>
    <col min="3" max="3" width="96.5703125" bestFit="1" customWidth="1"/>
    <col min="4" max="4" width="39.7109375" bestFit="1" customWidth="1"/>
    <col min="5" max="7" width="12.7109375" customWidth="1"/>
    <col min="10" max="10" width="10.85546875" bestFit="1" customWidth="1"/>
    <col min="11" max="11" width="11.85546875" bestFit="1" customWidth="1"/>
  </cols>
  <sheetData>
    <row r="12" spans="1:11" x14ac:dyDescent="0.25">
      <c r="A12" s="53" t="s">
        <v>24</v>
      </c>
      <c r="B12" s="53" t="s">
        <v>192</v>
      </c>
      <c r="C12" s="53" t="s">
        <v>21</v>
      </c>
      <c r="D12" s="53" t="s">
        <v>22</v>
      </c>
      <c r="E12" s="54" t="s">
        <v>18</v>
      </c>
      <c r="F12" s="54" t="s">
        <v>19</v>
      </c>
      <c r="G12" s="54" t="s">
        <v>20</v>
      </c>
    </row>
    <row r="13" spans="1:11" x14ac:dyDescent="0.25">
      <c r="A13" t="s">
        <v>25</v>
      </c>
      <c r="B13" t="s">
        <v>145</v>
      </c>
      <c r="C13" t="s">
        <v>143</v>
      </c>
      <c r="D13" t="s">
        <v>85</v>
      </c>
      <c r="E13" s="44">
        <v>97379</v>
      </c>
      <c r="F13" s="42">
        <f>E13*0.9</f>
        <v>87641.1</v>
      </c>
      <c r="G13" s="42">
        <f>E13*1.1</f>
        <v>107116.90000000001</v>
      </c>
      <c r="J13" s="8"/>
      <c r="K13" s="8"/>
    </row>
    <row r="14" spans="1:11" x14ac:dyDescent="0.25">
      <c r="A14" t="s">
        <v>25</v>
      </c>
      <c r="B14" t="s">
        <v>145</v>
      </c>
      <c r="C14" t="s">
        <v>143</v>
      </c>
      <c r="D14" t="s">
        <v>86</v>
      </c>
      <c r="E14" s="44">
        <v>83605</v>
      </c>
      <c r="F14" s="42">
        <f t="shared" ref="F14:F77" si="0">E14*0.9</f>
        <v>75244.5</v>
      </c>
      <c r="G14" s="42">
        <f t="shared" ref="G14:G16" si="1">E14*1.1</f>
        <v>91965.500000000015</v>
      </c>
    </row>
    <row r="15" spans="1:11" x14ac:dyDescent="0.25">
      <c r="A15" t="s">
        <v>25</v>
      </c>
      <c r="B15" t="s">
        <v>145</v>
      </c>
      <c r="C15" t="s">
        <v>143</v>
      </c>
      <c r="D15" t="s">
        <v>87</v>
      </c>
      <c r="E15" s="44">
        <v>73241</v>
      </c>
      <c r="F15" s="42">
        <f t="shared" si="0"/>
        <v>65916.900000000009</v>
      </c>
      <c r="G15" s="42">
        <f t="shared" si="1"/>
        <v>80565.100000000006</v>
      </c>
    </row>
    <row r="16" spans="1:11" x14ac:dyDescent="0.25">
      <c r="A16" t="s">
        <v>25</v>
      </c>
      <c r="B16" t="s">
        <v>145</v>
      </c>
      <c r="C16" t="s">
        <v>143</v>
      </c>
      <c r="D16" t="s">
        <v>88</v>
      </c>
      <c r="E16" s="44">
        <v>69579</v>
      </c>
      <c r="F16" s="42">
        <f t="shared" si="0"/>
        <v>62621.1</v>
      </c>
      <c r="G16" s="42">
        <f t="shared" si="1"/>
        <v>76536.900000000009</v>
      </c>
    </row>
    <row r="17" spans="1:7" x14ac:dyDescent="0.25">
      <c r="A17" t="s">
        <v>25</v>
      </c>
      <c r="B17" t="s">
        <v>145</v>
      </c>
      <c r="C17" t="s">
        <v>143</v>
      </c>
      <c r="D17" s="10" t="s">
        <v>89</v>
      </c>
      <c r="E17" s="43">
        <v>59689</v>
      </c>
      <c r="F17" s="42">
        <f t="shared" si="0"/>
        <v>53720.1</v>
      </c>
      <c r="G17" s="42">
        <f t="shared" ref="G17:G20" si="2">E17*1.1</f>
        <v>65657.900000000009</v>
      </c>
    </row>
    <row r="18" spans="1:7" x14ac:dyDescent="0.25">
      <c r="A18" t="s">
        <v>25</v>
      </c>
      <c r="B18" t="s">
        <v>145</v>
      </c>
      <c r="C18" t="s">
        <v>143</v>
      </c>
      <c r="D18" s="10" t="s">
        <v>90</v>
      </c>
      <c r="E18" s="43">
        <v>56847</v>
      </c>
      <c r="F18" s="42">
        <f t="shared" si="0"/>
        <v>51162.3</v>
      </c>
      <c r="G18" s="42">
        <f t="shared" si="2"/>
        <v>62531.700000000004</v>
      </c>
    </row>
    <row r="19" spans="1:7" x14ac:dyDescent="0.25">
      <c r="A19" t="s">
        <v>25</v>
      </c>
      <c r="B19" t="s">
        <v>145</v>
      </c>
      <c r="C19" t="s">
        <v>91</v>
      </c>
      <c r="D19" s="10" t="s">
        <v>85</v>
      </c>
      <c r="E19" s="43">
        <v>124513</v>
      </c>
      <c r="F19" s="42">
        <f t="shared" si="0"/>
        <v>112061.7</v>
      </c>
      <c r="G19" s="42">
        <f t="shared" si="2"/>
        <v>136964.30000000002</v>
      </c>
    </row>
    <row r="20" spans="1:7" x14ac:dyDescent="0.25">
      <c r="A20" t="s">
        <v>25</v>
      </c>
      <c r="B20" t="s">
        <v>145</v>
      </c>
      <c r="C20" t="s">
        <v>91</v>
      </c>
      <c r="D20" s="10" t="s">
        <v>86</v>
      </c>
      <c r="E20" s="43">
        <v>93112</v>
      </c>
      <c r="F20" s="42">
        <f t="shared" si="0"/>
        <v>83800.800000000003</v>
      </c>
      <c r="G20" s="42">
        <f t="shared" si="2"/>
        <v>102423.20000000001</v>
      </c>
    </row>
    <row r="21" spans="1:7" x14ac:dyDescent="0.25">
      <c r="A21" t="s">
        <v>25</v>
      </c>
      <c r="B21" t="s">
        <v>145</v>
      </c>
      <c r="C21" t="s">
        <v>91</v>
      </c>
      <c r="D21" s="10" t="s">
        <v>87</v>
      </c>
      <c r="E21" s="43">
        <v>76408</v>
      </c>
      <c r="F21" s="42">
        <f t="shared" si="0"/>
        <v>68767.199999999997</v>
      </c>
      <c r="G21" s="42">
        <f t="shared" ref="G21:G24" si="3">E21*1.1</f>
        <v>84048.8</v>
      </c>
    </row>
    <row r="22" spans="1:7" x14ac:dyDescent="0.25">
      <c r="A22" t="s">
        <v>25</v>
      </c>
      <c r="B22" t="s">
        <v>145</v>
      </c>
      <c r="C22" t="s">
        <v>91</v>
      </c>
      <c r="D22" s="10" t="s">
        <v>88</v>
      </c>
      <c r="E22" s="43">
        <v>72587</v>
      </c>
      <c r="F22" s="42">
        <f t="shared" si="0"/>
        <v>65328.3</v>
      </c>
      <c r="G22" s="42">
        <f t="shared" si="3"/>
        <v>79845.700000000012</v>
      </c>
    </row>
    <row r="23" spans="1:7" x14ac:dyDescent="0.25">
      <c r="A23" t="s">
        <v>25</v>
      </c>
      <c r="B23" t="s">
        <v>145</v>
      </c>
      <c r="C23" t="s">
        <v>91</v>
      </c>
      <c r="D23" s="10" t="s">
        <v>89</v>
      </c>
      <c r="E23" s="43">
        <v>61516</v>
      </c>
      <c r="F23" s="42">
        <f t="shared" si="0"/>
        <v>55364.4</v>
      </c>
      <c r="G23" s="42">
        <f t="shared" si="3"/>
        <v>67667.600000000006</v>
      </c>
    </row>
    <row r="24" spans="1:7" x14ac:dyDescent="0.25">
      <c r="A24" t="s">
        <v>25</v>
      </c>
      <c r="B24" t="s">
        <v>145</v>
      </c>
      <c r="C24" t="s">
        <v>91</v>
      </c>
      <c r="D24" s="10" t="s">
        <v>90</v>
      </c>
      <c r="E24" s="43">
        <v>58587</v>
      </c>
      <c r="F24" s="42">
        <f t="shared" si="0"/>
        <v>52728.3</v>
      </c>
      <c r="G24" s="42">
        <f t="shared" si="3"/>
        <v>64445.700000000004</v>
      </c>
    </row>
    <row r="25" spans="1:7" x14ac:dyDescent="0.25">
      <c r="A25" t="s">
        <v>25</v>
      </c>
      <c r="B25" t="s">
        <v>146</v>
      </c>
      <c r="C25" t="s">
        <v>92</v>
      </c>
      <c r="D25" s="10" t="s">
        <v>85</v>
      </c>
      <c r="E25" s="43">
        <v>121301</v>
      </c>
      <c r="F25" s="42">
        <f t="shared" si="0"/>
        <v>109170.90000000001</v>
      </c>
      <c r="G25" s="42">
        <f t="shared" ref="G25:G32" si="4">E25*1.1</f>
        <v>133431.1</v>
      </c>
    </row>
    <row r="26" spans="1:7" x14ac:dyDescent="0.25">
      <c r="A26" t="s">
        <v>25</v>
      </c>
      <c r="B26" t="s">
        <v>146</v>
      </c>
      <c r="C26" t="s">
        <v>92</v>
      </c>
      <c r="D26" s="10" t="s">
        <v>86</v>
      </c>
      <c r="E26" s="43">
        <v>80250</v>
      </c>
      <c r="F26" s="42">
        <f t="shared" si="0"/>
        <v>72225</v>
      </c>
      <c r="G26" s="42">
        <f t="shared" si="4"/>
        <v>88275</v>
      </c>
    </row>
    <row r="27" spans="1:7" x14ac:dyDescent="0.25">
      <c r="A27" t="s">
        <v>25</v>
      </c>
      <c r="B27" t="s">
        <v>146</v>
      </c>
      <c r="C27" t="s">
        <v>92</v>
      </c>
      <c r="D27" s="10" t="s">
        <v>87</v>
      </c>
      <c r="E27" s="43">
        <v>70360</v>
      </c>
      <c r="F27" s="42">
        <f t="shared" si="0"/>
        <v>63324</v>
      </c>
      <c r="G27" s="42">
        <f t="shared" si="4"/>
        <v>77396</v>
      </c>
    </row>
    <row r="28" spans="1:7" x14ac:dyDescent="0.25">
      <c r="A28" t="s">
        <v>25</v>
      </c>
      <c r="B28" t="s">
        <v>146</v>
      </c>
      <c r="C28" t="s">
        <v>92</v>
      </c>
      <c r="D28" s="10" t="s">
        <v>88</v>
      </c>
      <c r="E28" s="43">
        <v>66482</v>
      </c>
      <c r="F28" s="42">
        <f t="shared" si="0"/>
        <v>59833.8</v>
      </c>
      <c r="G28" s="42">
        <f t="shared" si="4"/>
        <v>73130.200000000012</v>
      </c>
    </row>
    <row r="29" spans="1:7" x14ac:dyDescent="0.25">
      <c r="A29" t="s">
        <v>25</v>
      </c>
      <c r="B29" t="s">
        <v>146</v>
      </c>
      <c r="C29" t="s">
        <v>92</v>
      </c>
      <c r="D29" s="10" t="s">
        <v>89</v>
      </c>
      <c r="E29" s="43">
        <v>57796</v>
      </c>
      <c r="F29" s="42">
        <f t="shared" si="0"/>
        <v>52016.4</v>
      </c>
      <c r="G29" s="42">
        <f t="shared" si="4"/>
        <v>63575.600000000006</v>
      </c>
    </row>
    <row r="30" spans="1:7" x14ac:dyDescent="0.25">
      <c r="A30" t="s">
        <v>25</v>
      </c>
      <c r="B30" t="s">
        <v>146</v>
      </c>
      <c r="C30" t="s">
        <v>92</v>
      </c>
      <c r="D30" s="10" t="s">
        <v>90</v>
      </c>
      <c r="E30" s="43">
        <v>55044</v>
      </c>
      <c r="F30" s="42">
        <f t="shared" si="0"/>
        <v>49539.6</v>
      </c>
      <c r="G30" s="42">
        <f t="shared" si="4"/>
        <v>60548.4</v>
      </c>
    </row>
    <row r="31" spans="1:7" x14ac:dyDescent="0.25">
      <c r="A31" t="s">
        <v>25</v>
      </c>
      <c r="B31" t="s">
        <v>147</v>
      </c>
      <c r="C31" t="s">
        <v>93</v>
      </c>
      <c r="D31" s="10" t="s">
        <v>85</v>
      </c>
      <c r="E31" s="43">
        <v>108408</v>
      </c>
      <c r="F31" s="42">
        <f t="shared" si="0"/>
        <v>97567.2</v>
      </c>
      <c r="G31" s="42">
        <f t="shared" si="4"/>
        <v>119248.8</v>
      </c>
    </row>
    <row r="32" spans="1:7" x14ac:dyDescent="0.25">
      <c r="A32" t="s">
        <v>25</v>
      </c>
      <c r="B32" t="s">
        <v>147</v>
      </c>
      <c r="C32" t="s">
        <v>93</v>
      </c>
      <c r="D32" s="10" t="s">
        <v>86</v>
      </c>
      <c r="E32" s="43">
        <v>81646</v>
      </c>
      <c r="F32" s="42">
        <f t="shared" si="0"/>
        <v>73481.400000000009</v>
      </c>
      <c r="G32" s="42">
        <f t="shared" si="4"/>
        <v>89810.6</v>
      </c>
    </row>
    <row r="33" spans="1:7" x14ac:dyDescent="0.25">
      <c r="A33" t="s">
        <v>25</v>
      </c>
      <c r="B33" t="s">
        <v>147</v>
      </c>
      <c r="C33" t="s">
        <v>93</v>
      </c>
      <c r="D33" s="10" t="s">
        <v>87</v>
      </c>
      <c r="E33" s="43">
        <v>71750</v>
      </c>
      <c r="F33" s="42">
        <f t="shared" si="0"/>
        <v>64575</v>
      </c>
      <c r="G33" s="42">
        <f t="shared" ref="G33:G60" si="5">E33*1.1</f>
        <v>78925</v>
      </c>
    </row>
    <row r="34" spans="1:7" x14ac:dyDescent="0.25">
      <c r="A34" t="s">
        <v>25</v>
      </c>
      <c r="B34" t="s">
        <v>147</v>
      </c>
      <c r="C34" t="s">
        <v>93</v>
      </c>
      <c r="D34" s="10" t="s">
        <v>88</v>
      </c>
      <c r="E34" s="43">
        <v>68162</v>
      </c>
      <c r="F34" s="42">
        <f t="shared" si="0"/>
        <v>61345.8</v>
      </c>
      <c r="G34" s="42">
        <f t="shared" si="5"/>
        <v>74978.200000000012</v>
      </c>
    </row>
    <row r="35" spans="1:7" x14ac:dyDescent="0.25">
      <c r="A35" t="s">
        <v>25</v>
      </c>
      <c r="B35" t="s">
        <v>147</v>
      </c>
      <c r="C35" t="s">
        <v>93</v>
      </c>
      <c r="D35" s="10" t="s">
        <v>89</v>
      </c>
      <c r="E35" s="43">
        <v>60360</v>
      </c>
      <c r="F35" s="42">
        <f t="shared" si="0"/>
        <v>54324</v>
      </c>
      <c r="G35" s="42">
        <f t="shared" si="5"/>
        <v>66396</v>
      </c>
    </row>
    <row r="36" spans="1:7" x14ac:dyDescent="0.25">
      <c r="A36" t="s">
        <v>25</v>
      </c>
      <c r="B36" t="s">
        <v>147</v>
      </c>
      <c r="C36" t="s">
        <v>93</v>
      </c>
      <c r="D36" s="10" t="s">
        <v>90</v>
      </c>
      <c r="E36" s="43">
        <v>57486</v>
      </c>
      <c r="F36" s="42">
        <f t="shared" si="0"/>
        <v>51737.4</v>
      </c>
      <c r="G36" s="42">
        <f t="shared" si="5"/>
        <v>63234.600000000006</v>
      </c>
    </row>
    <row r="37" spans="1:7" x14ac:dyDescent="0.25">
      <c r="A37" t="s">
        <v>25</v>
      </c>
      <c r="B37" t="s">
        <v>148</v>
      </c>
      <c r="C37" t="s">
        <v>94</v>
      </c>
      <c r="D37" s="10" t="s">
        <v>85</v>
      </c>
      <c r="E37" s="43">
        <v>102531</v>
      </c>
      <c r="F37" s="42">
        <f t="shared" si="0"/>
        <v>92277.900000000009</v>
      </c>
      <c r="G37" s="42">
        <f t="shared" si="5"/>
        <v>112784.1</v>
      </c>
    </row>
    <row r="38" spans="1:7" x14ac:dyDescent="0.25">
      <c r="A38" t="s">
        <v>25</v>
      </c>
      <c r="B38" t="s">
        <v>148</v>
      </c>
      <c r="C38" t="s">
        <v>94</v>
      </c>
      <c r="D38" s="10" t="s">
        <v>86</v>
      </c>
      <c r="E38" s="43">
        <v>85979</v>
      </c>
      <c r="F38" s="42">
        <f t="shared" si="0"/>
        <v>77381.100000000006</v>
      </c>
      <c r="G38" s="42">
        <f t="shared" si="5"/>
        <v>94576.900000000009</v>
      </c>
    </row>
    <row r="39" spans="1:7" x14ac:dyDescent="0.25">
      <c r="A39" t="s">
        <v>25</v>
      </c>
      <c r="B39" t="s">
        <v>148</v>
      </c>
      <c r="C39" t="s">
        <v>94</v>
      </c>
      <c r="D39" s="10" t="s">
        <v>87</v>
      </c>
      <c r="E39" s="43">
        <v>72000</v>
      </c>
      <c r="F39" s="42">
        <f t="shared" si="0"/>
        <v>64800</v>
      </c>
      <c r="G39" s="42">
        <f t="shared" si="5"/>
        <v>79200</v>
      </c>
    </row>
    <row r="40" spans="1:7" x14ac:dyDescent="0.25">
      <c r="A40" t="s">
        <v>25</v>
      </c>
      <c r="B40" t="s">
        <v>148</v>
      </c>
      <c r="C40" t="s">
        <v>94</v>
      </c>
      <c r="D40" s="10" t="s">
        <v>88</v>
      </c>
      <c r="E40" s="43">
        <v>68400</v>
      </c>
      <c r="F40" s="42">
        <f t="shared" si="0"/>
        <v>61560</v>
      </c>
      <c r="G40" s="42">
        <f t="shared" si="5"/>
        <v>75240</v>
      </c>
    </row>
    <row r="41" spans="1:7" x14ac:dyDescent="0.25">
      <c r="A41" t="s">
        <v>25</v>
      </c>
      <c r="B41" t="s">
        <v>148</v>
      </c>
      <c r="C41" t="s">
        <v>94</v>
      </c>
      <c r="D41" s="10" t="s">
        <v>89</v>
      </c>
      <c r="E41" s="43">
        <v>59760</v>
      </c>
      <c r="F41" s="42">
        <f t="shared" si="0"/>
        <v>53784</v>
      </c>
      <c r="G41" s="42">
        <f t="shared" si="5"/>
        <v>65736</v>
      </c>
    </row>
    <row r="42" spans="1:7" x14ac:dyDescent="0.25">
      <c r="A42" t="s">
        <v>25</v>
      </c>
      <c r="B42" t="s">
        <v>148</v>
      </c>
      <c r="C42" t="s">
        <v>94</v>
      </c>
      <c r="D42" s="10" t="s">
        <v>90</v>
      </c>
      <c r="E42" s="43">
        <v>56915</v>
      </c>
      <c r="F42" s="42">
        <f t="shared" si="0"/>
        <v>51223.5</v>
      </c>
      <c r="G42" s="42">
        <f t="shared" si="5"/>
        <v>62606.500000000007</v>
      </c>
    </row>
    <row r="43" spans="1:7" x14ac:dyDescent="0.25">
      <c r="A43" t="s">
        <v>25</v>
      </c>
      <c r="B43" t="s">
        <v>145</v>
      </c>
      <c r="C43" t="s">
        <v>95</v>
      </c>
      <c r="D43" s="10" t="s">
        <v>85</v>
      </c>
      <c r="E43" s="43">
        <v>105751</v>
      </c>
      <c r="F43" s="42">
        <f t="shared" si="0"/>
        <v>95175.900000000009</v>
      </c>
      <c r="G43" s="42">
        <f t="shared" si="5"/>
        <v>116326.1</v>
      </c>
    </row>
    <row r="44" spans="1:7" x14ac:dyDescent="0.25">
      <c r="A44" t="s">
        <v>25</v>
      </c>
      <c r="B44" t="s">
        <v>145</v>
      </c>
      <c r="C44" t="s">
        <v>95</v>
      </c>
      <c r="D44" s="10" t="s">
        <v>86</v>
      </c>
      <c r="E44" s="43">
        <v>83883</v>
      </c>
      <c r="F44" s="42">
        <f t="shared" si="0"/>
        <v>75494.7</v>
      </c>
      <c r="G44" s="42">
        <f t="shared" si="5"/>
        <v>92271.3</v>
      </c>
    </row>
    <row r="45" spans="1:7" x14ac:dyDescent="0.25">
      <c r="A45" t="s">
        <v>25</v>
      </c>
      <c r="B45" t="s">
        <v>145</v>
      </c>
      <c r="C45" t="s">
        <v>95</v>
      </c>
      <c r="D45" s="10" t="s">
        <v>87</v>
      </c>
      <c r="E45" s="43">
        <v>71100</v>
      </c>
      <c r="F45" s="42">
        <f t="shared" si="0"/>
        <v>63990</v>
      </c>
      <c r="G45" s="42">
        <f t="shared" si="5"/>
        <v>78210</v>
      </c>
    </row>
    <row r="46" spans="1:7" x14ac:dyDescent="0.25">
      <c r="A46" t="s">
        <v>25</v>
      </c>
      <c r="B46" t="s">
        <v>145</v>
      </c>
      <c r="C46" t="s">
        <v>95</v>
      </c>
      <c r="D46" s="10" t="s">
        <v>88</v>
      </c>
      <c r="E46" s="43">
        <v>67545</v>
      </c>
      <c r="F46" s="42">
        <f t="shared" si="0"/>
        <v>60790.5</v>
      </c>
      <c r="G46" s="42">
        <f t="shared" si="5"/>
        <v>74299.5</v>
      </c>
    </row>
    <row r="47" spans="1:7" x14ac:dyDescent="0.25">
      <c r="A47" t="s">
        <v>25</v>
      </c>
      <c r="B47" t="s">
        <v>145</v>
      </c>
      <c r="C47" t="s">
        <v>95</v>
      </c>
      <c r="D47" s="10" t="s">
        <v>89</v>
      </c>
      <c r="E47" s="43">
        <v>58658</v>
      </c>
      <c r="F47" s="42">
        <f t="shared" si="0"/>
        <v>52792.200000000004</v>
      </c>
      <c r="G47" s="42">
        <f t="shared" si="5"/>
        <v>64523.8</v>
      </c>
    </row>
    <row r="48" spans="1:7" x14ac:dyDescent="0.25">
      <c r="A48" t="s">
        <v>25</v>
      </c>
      <c r="B48" t="s">
        <v>145</v>
      </c>
      <c r="C48" t="s">
        <v>95</v>
      </c>
      <c r="D48" s="10" t="s">
        <v>90</v>
      </c>
      <c r="E48" s="43">
        <v>55865</v>
      </c>
      <c r="F48" s="42">
        <f t="shared" si="0"/>
        <v>50278.5</v>
      </c>
      <c r="G48" s="42">
        <f t="shared" si="5"/>
        <v>61451.500000000007</v>
      </c>
    </row>
    <row r="49" spans="1:7" x14ac:dyDescent="0.25">
      <c r="A49" t="s">
        <v>26</v>
      </c>
      <c r="B49" t="s">
        <v>149</v>
      </c>
      <c r="C49" t="s">
        <v>23</v>
      </c>
      <c r="D49" s="10" t="s">
        <v>85</v>
      </c>
      <c r="E49" s="43">
        <v>101513</v>
      </c>
      <c r="F49" s="42">
        <f t="shared" si="0"/>
        <v>91361.7</v>
      </c>
      <c r="G49" s="42">
        <f t="shared" si="5"/>
        <v>111664.3</v>
      </c>
    </row>
    <row r="50" spans="1:7" x14ac:dyDescent="0.25">
      <c r="A50" t="s">
        <v>26</v>
      </c>
      <c r="B50" t="s">
        <v>149</v>
      </c>
      <c r="C50" t="s">
        <v>23</v>
      </c>
      <c r="D50" s="10" t="s">
        <v>86</v>
      </c>
      <c r="E50" s="43">
        <v>85083</v>
      </c>
      <c r="F50" s="42">
        <f t="shared" si="0"/>
        <v>76574.7</v>
      </c>
      <c r="G50" s="42">
        <f t="shared" si="5"/>
        <v>93591.3</v>
      </c>
    </row>
    <row r="51" spans="1:7" x14ac:dyDescent="0.25">
      <c r="A51" t="s">
        <v>26</v>
      </c>
      <c r="B51" t="s">
        <v>149</v>
      </c>
      <c r="C51" t="s">
        <v>23</v>
      </c>
      <c r="D51" s="10" t="s">
        <v>87</v>
      </c>
      <c r="E51" s="43">
        <v>70000</v>
      </c>
      <c r="F51" s="42">
        <f t="shared" si="0"/>
        <v>63000</v>
      </c>
      <c r="G51" s="42">
        <f t="shared" si="5"/>
        <v>77000</v>
      </c>
    </row>
    <row r="52" spans="1:7" x14ac:dyDescent="0.25">
      <c r="A52" t="s">
        <v>26</v>
      </c>
      <c r="B52" t="s">
        <v>149</v>
      </c>
      <c r="C52" t="s">
        <v>23</v>
      </c>
      <c r="D52" s="10" t="s">
        <v>88</v>
      </c>
      <c r="E52" s="43">
        <v>66500</v>
      </c>
      <c r="F52" s="42">
        <f t="shared" si="0"/>
        <v>59850</v>
      </c>
      <c r="G52" s="42">
        <f t="shared" si="5"/>
        <v>73150</v>
      </c>
    </row>
    <row r="53" spans="1:7" x14ac:dyDescent="0.25">
      <c r="A53" t="s">
        <v>26</v>
      </c>
      <c r="B53" t="s">
        <v>149</v>
      </c>
      <c r="C53" t="s">
        <v>23</v>
      </c>
      <c r="D53" s="10" t="s">
        <v>89</v>
      </c>
      <c r="E53" s="43">
        <v>59544</v>
      </c>
      <c r="F53" s="42">
        <f t="shared" si="0"/>
        <v>53589.599999999999</v>
      </c>
      <c r="G53" s="42">
        <f t="shared" si="5"/>
        <v>65498.400000000009</v>
      </c>
    </row>
    <row r="54" spans="1:7" x14ac:dyDescent="0.25">
      <c r="A54" t="s">
        <v>26</v>
      </c>
      <c r="B54" t="s">
        <v>149</v>
      </c>
      <c r="C54" t="s">
        <v>23</v>
      </c>
      <c r="D54" s="10" t="s">
        <v>90</v>
      </c>
      <c r="E54" s="43">
        <v>56709</v>
      </c>
      <c r="F54" s="42">
        <f t="shared" si="0"/>
        <v>51038.1</v>
      </c>
      <c r="G54" s="42">
        <f t="shared" si="5"/>
        <v>62379.9</v>
      </c>
    </row>
    <row r="55" spans="1:7" x14ac:dyDescent="0.25">
      <c r="A55" t="s">
        <v>26</v>
      </c>
      <c r="B55" t="s">
        <v>150</v>
      </c>
      <c r="C55" t="s">
        <v>96</v>
      </c>
      <c r="D55" s="10" t="s">
        <v>85</v>
      </c>
      <c r="E55" s="43">
        <v>108726</v>
      </c>
      <c r="F55" s="42">
        <f t="shared" si="0"/>
        <v>97853.400000000009</v>
      </c>
      <c r="G55" s="42">
        <f t="shared" si="5"/>
        <v>119598.6</v>
      </c>
    </row>
    <row r="56" spans="1:7" x14ac:dyDescent="0.25">
      <c r="A56" t="s">
        <v>26</v>
      </c>
      <c r="B56" t="s">
        <v>150</v>
      </c>
      <c r="C56" t="s">
        <v>96</v>
      </c>
      <c r="D56" s="10" t="s">
        <v>86</v>
      </c>
      <c r="E56" s="43">
        <v>84449</v>
      </c>
      <c r="F56" s="42">
        <f t="shared" si="0"/>
        <v>76004.100000000006</v>
      </c>
      <c r="G56" s="42">
        <f t="shared" si="5"/>
        <v>92893.900000000009</v>
      </c>
    </row>
    <row r="57" spans="1:7" x14ac:dyDescent="0.25">
      <c r="A57" t="s">
        <v>26</v>
      </c>
      <c r="B57" t="s">
        <v>150</v>
      </c>
      <c r="C57" t="s">
        <v>96</v>
      </c>
      <c r="D57" s="10" t="s">
        <v>87</v>
      </c>
      <c r="E57" s="43">
        <v>72500</v>
      </c>
      <c r="F57" s="42">
        <f t="shared" si="0"/>
        <v>65250</v>
      </c>
      <c r="G57" s="42">
        <f t="shared" si="5"/>
        <v>79750</v>
      </c>
    </row>
    <row r="58" spans="1:7" x14ac:dyDescent="0.25">
      <c r="A58" t="s">
        <v>26</v>
      </c>
      <c r="B58" t="s">
        <v>150</v>
      </c>
      <c r="C58" t="s">
        <v>96</v>
      </c>
      <c r="D58" s="10" t="s">
        <v>88</v>
      </c>
      <c r="E58" s="43">
        <v>70000</v>
      </c>
      <c r="F58" s="42">
        <f t="shared" si="0"/>
        <v>63000</v>
      </c>
      <c r="G58" s="42">
        <f t="shared" si="5"/>
        <v>77000</v>
      </c>
    </row>
    <row r="59" spans="1:7" x14ac:dyDescent="0.25">
      <c r="A59" t="s">
        <v>26</v>
      </c>
      <c r="B59" t="s">
        <v>150</v>
      </c>
      <c r="C59" t="s">
        <v>96</v>
      </c>
      <c r="D59" s="10" t="s">
        <v>89</v>
      </c>
      <c r="E59" s="43">
        <v>68750</v>
      </c>
      <c r="F59" s="42">
        <f t="shared" si="0"/>
        <v>61875</v>
      </c>
      <c r="G59" s="42">
        <f t="shared" si="5"/>
        <v>75625</v>
      </c>
    </row>
    <row r="60" spans="1:7" x14ac:dyDescent="0.25">
      <c r="A60" t="s">
        <v>26</v>
      </c>
      <c r="B60" t="s">
        <v>150</v>
      </c>
      <c r="C60" t="s">
        <v>96</v>
      </c>
      <c r="D60" s="10" t="s">
        <v>90</v>
      </c>
      <c r="E60" s="43">
        <v>67380</v>
      </c>
      <c r="F60" s="42">
        <f t="shared" si="0"/>
        <v>60642</v>
      </c>
      <c r="G60" s="42">
        <f t="shared" si="5"/>
        <v>74118</v>
      </c>
    </row>
    <row r="61" spans="1:7" x14ac:dyDescent="0.25">
      <c r="A61" t="s">
        <v>26</v>
      </c>
      <c r="B61" t="s">
        <v>149</v>
      </c>
      <c r="C61" t="s">
        <v>97</v>
      </c>
      <c r="D61" s="10" t="s">
        <v>85</v>
      </c>
      <c r="E61" s="43">
        <v>102845</v>
      </c>
      <c r="F61" s="42">
        <f>E61*0.9</f>
        <v>92560.5</v>
      </c>
      <c r="G61" s="42">
        <f t="shared" ref="G61:G88" si="6">E61*1.1</f>
        <v>113129.50000000001</v>
      </c>
    </row>
    <row r="62" spans="1:7" x14ac:dyDescent="0.25">
      <c r="A62" t="s">
        <v>26</v>
      </c>
      <c r="B62" t="s">
        <v>149</v>
      </c>
      <c r="C62" t="s">
        <v>97</v>
      </c>
      <c r="D62" s="10" t="s">
        <v>86</v>
      </c>
      <c r="E62" s="43">
        <v>86084</v>
      </c>
      <c r="F62" s="42">
        <f t="shared" si="0"/>
        <v>77475.600000000006</v>
      </c>
      <c r="G62" s="42">
        <f t="shared" si="6"/>
        <v>94692.400000000009</v>
      </c>
    </row>
    <row r="63" spans="1:7" x14ac:dyDescent="0.25">
      <c r="A63" t="s">
        <v>26</v>
      </c>
      <c r="B63" t="s">
        <v>149</v>
      </c>
      <c r="C63" t="s">
        <v>97</v>
      </c>
      <c r="D63" s="10" t="s">
        <v>87</v>
      </c>
      <c r="E63" s="43">
        <v>72380</v>
      </c>
      <c r="F63" s="42">
        <f t="shared" si="0"/>
        <v>65142</v>
      </c>
      <c r="G63" s="42">
        <f t="shared" si="6"/>
        <v>79618</v>
      </c>
    </row>
    <row r="64" spans="1:7" x14ac:dyDescent="0.25">
      <c r="A64" t="s">
        <v>26</v>
      </c>
      <c r="B64" t="s">
        <v>149</v>
      </c>
      <c r="C64" t="s">
        <v>97</v>
      </c>
      <c r="D64" s="10" t="s">
        <v>88</v>
      </c>
      <c r="E64" s="43">
        <v>70000</v>
      </c>
      <c r="F64" s="42">
        <f t="shared" si="0"/>
        <v>63000</v>
      </c>
      <c r="G64" s="42">
        <f t="shared" si="6"/>
        <v>77000</v>
      </c>
    </row>
    <row r="65" spans="1:7" x14ac:dyDescent="0.25">
      <c r="A65" t="s">
        <v>26</v>
      </c>
      <c r="B65" t="s">
        <v>149</v>
      </c>
      <c r="C65" t="s">
        <v>97</v>
      </c>
      <c r="D65" s="10" t="s">
        <v>89</v>
      </c>
      <c r="E65" s="43">
        <v>68399</v>
      </c>
      <c r="F65" s="42">
        <f t="shared" si="0"/>
        <v>61559.1</v>
      </c>
      <c r="G65" s="42">
        <f t="shared" si="6"/>
        <v>75238.900000000009</v>
      </c>
    </row>
    <row r="66" spans="1:7" x14ac:dyDescent="0.25">
      <c r="A66" t="s">
        <v>26</v>
      </c>
      <c r="B66" t="s">
        <v>149</v>
      </c>
      <c r="C66" t="s">
        <v>97</v>
      </c>
      <c r="D66" s="10" t="s">
        <v>90</v>
      </c>
      <c r="E66" s="43">
        <v>65142</v>
      </c>
      <c r="F66" s="42">
        <f t="shared" si="0"/>
        <v>58627.8</v>
      </c>
      <c r="G66" s="42">
        <f t="shared" si="6"/>
        <v>71656.200000000012</v>
      </c>
    </row>
    <row r="67" spans="1:7" x14ac:dyDescent="0.25">
      <c r="A67" t="s">
        <v>26</v>
      </c>
      <c r="B67" t="s">
        <v>149</v>
      </c>
      <c r="C67" t="s">
        <v>98</v>
      </c>
      <c r="D67" s="10" t="s">
        <v>85</v>
      </c>
      <c r="E67" s="43">
        <v>102808</v>
      </c>
      <c r="F67" s="42">
        <f t="shared" si="0"/>
        <v>92527.2</v>
      </c>
      <c r="G67" s="42">
        <f t="shared" si="6"/>
        <v>113088.8</v>
      </c>
    </row>
    <row r="68" spans="1:7" x14ac:dyDescent="0.25">
      <c r="A68" t="s">
        <v>26</v>
      </c>
      <c r="B68" t="s">
        <v>149</v>
      </c>
      <c r="C68" t="s">
        <v>98</v>
      </c>
      <c r="D68" s="10" t="s">
        <v>86</v>
      </c>
      <c r="E68" s="43">
        <v>84925</v>
      </c>
      <c r="F68" s="42">
        <f t="shared" si="0"/>
        <v>76432.5</v>
      </c>
      <c r="G68" s="42">
        <f t="shared" si="6"/>
        <v>93417.500000000015</v>
      </c>
    </row>
    <row r="69" spans="1:7" x14ac:dyDescent="0.25">
      <c r="A69" t="s">
        <v>26</v>
      </c>
      <c r="B69" t="s">
        <v>149</v>
      </c>
      <c r="C69" t="s">
        <v>98</v>
      </c>
      <c r="D69" s="10" t="s">
        <v>87</v>
      </c>
      <c r="E69" s="43">
        <v>72212</v>
      </c>
      <c r="F69" s="42">
        <f t="shared" si="0"/>
        <v>64990.8</v>
      </c>
      <c r="G69" s="42">
        <f t="shared" si="6"/>
        <v>79433.200000000012</v>
      </c>
    </row>
    <row r="70" spans="1:7" x14ac:dyDescent="0.25">
      <c r="A70" t="s">
        <v>26</v>
      </c>
      <c r="B70" t="s">
        <v>149</v>
      </c>
      <c r="C70" t="s">
        <v>98</v>
      </c>
      <c r="D70" s="10" t="s">
        <v>88</v>
      </c>
      <c r="E70" s="43">
        <v>68601</v>
      </c>
      <c r="F70" s="42">
        <f t="shared" si="0"/>
        <v>61740.9</v>
      </c>
      <c r="G70" s="42">
        <f t="shared" si="6"/>
        <v>75461.100000000006</v>
      </c>
    </row>
    <row r="71" spans="1:7" x14ac:dyDescent="0.25">
      <c r="A71" t="s">
        <v>26</v>
      </c>
      <c r="B71" t="s">
        <v>149</v>
      </c>
      <c r="C71" t="s">
        <v>98</v>
      </c>
      <c r="D71" s="10" t="s">
        <v>89</v>
      </c>
      <c r="E71" s="43">
        <v>63095</v>
      </c>
      <c r="F71" s="42">
        <f t="shared" si="0"/>
        <v>56785.5</v>
      </c>
      <c r="G71" s="42">
        <f t="shared" si="6"/>
        <v>69404.5</v>
      </c>
    </row>
    <row r="72" spans="1:7" x14ac:dyDescent="0.25">
      <c r="A72" t="s">
        <v>26</v>
      </c>
      <c r="B72" t="s">
        <v>149</v>
      </c>
      <c r="C72" t="s">
        <v>98</v>
      </c>
      <c r="D72" s="10" t="s">
        <v>90</v>
      </c>
      <c r="E72" s="43">
        <v>60091</v>
      </c>
      <c r="F72" s="42">
        <f t="shared" si="0"/>
        <v>54081.9</v>
      </c>
      <c r="G72" s="42">
        <f t="shared" si="6"/>
        <v>66100.100000000006</v>
      </c>
    </row>
    <row r="73" spans="1:7" x14ac:dyDescent="0.25">
      <c r="A73" t="s">
        <v>26</v>
      </c>
      <c r="B73" t="s">
        <v>151</v>
      </c>
      <c r="C73" t="s">
        <v>28</v>
      </c>
      <c r="D73" s="10" t="s">
        <v>85</v>
      </c>
      <c r="E73" s="43">
        <v>104388</v>
      </c>
      <c r="F73" s="42">
        <f t="shared" si="0"/>
        <v>93949.2</v>
      </c>
      <c r="G73" s="42">
        <f t="shared" si="6"/>
        <v>114826.8</v>
      </c>
    </row>
    <row r="74" spans="1:7" x14ac:dyDescent="0.25">
      <c r="A74" t="s">
        <v>26</v>
      </c>
      <c r="B74" t="s">
        <v>151</v>
      </c>
      <c r="C74" t="s">
        <v>28</v>
      </c>
      <c r="D74" s="10" t="s">
        <v>86</v>
      </c>
      <c r="E74" s="43">
        <v>81917</v>
      </c>
      <c r="F74" s="42">
        <f t="shared" si="0"/>
        <v>73725.3</v>
      </c>
      <c r="G74" s="42">
        <f t="shared" si="6"/>
        <v>90108.700000000012</v>
      </c>
    </row>
    <row r="75" spans="1:7" x14ac:dyDescent="0.25">
      <c r="A75" t="s">
        <v>26</v>
      </c>
      <c r="B75" t="s">
        <v>151</v>
      </c>
      <c r="C75" t="s">
        <v>28</v>
      </c>
      <c r="D75" s="10" t="s">
        <v>87</v>
      </c>
      <c r="E75" s="43">
        <v>69380</v>
      </c>
      <c r="F75" s="42">
        <f t="shared" si="0"/>
        <v>62442</v>
      </c>
      <c r="G75" s="42">
        <f t="shared" si="6"/>
        <v>76318</v>
      </c>
    </row>
    <row r="76" spans="1:7" x14ac:dyDescent="0.25">
      <c r="A76" t="s">
        <v>26</v>
      </c>
      <c r="B76" t="s">
        <v>151</v>
      </c>
      <c r="C76" t="s">
        <v>28</v>
      </c>
      <c r="D76" s="10" t="s">
        <v>88</v>
      </c>
      <c r="E76" s="43">
        <v>65911</v>
      </c>
      <c r="F76" s="42">
        <f t="shared" si="0"/>
        <v>59319.9</v>
      </c>
      <c r="G76" s="42">
        <f t="shared" si="6"/>
        <v>72502.100000000006</v>
      </c>
    </row>
    <row r="77" spans="1:7" x14ac:dyDescent="0.25">
      <c r="A77" t="s">
        <v>26</v>
      </c>
      <c r="B77" t="s">
        <v>151</v>
      </c>
      <c r="C77" t="s">
        <v>28</v>
      </c>
      <c r="D77" s="10" t="s">
        <v>89</v>
      </c>
      <c r="E77" s="43">
        <v>61161</v>
      </c>
      <c r="F77" s="42">
        <f t="shared" si="0"/>
        <v>55044.9</v>
      </c>
      <c r="G77" s="42">
        <f t="shared" si="6"/>
        <v>67277.100000000006</v>
      </c>
    </row>
    <row r="78" spans="1:7" x14ac:dyDescent="0.25">
      <c r="A78" t="s">
        <v>26</v>
      </c>
      <c r="B78" t="s">
        <v>151</v>
      </c>
      <c r="C78" t="s">
        <v>28</v>
      </c>
      <c r="D78" s="10" t="s">
        <v>90</v>
      </c>
      <c r="E78" s="43">
        <v>58249</v>
      </c>
      <c r="F78" s="42">
        <f t="shared" ref="F78:F112" si="7">E78*0.9</f>
        <v>52424.1</v>
      </c>
      <c r="G78" s="42">
        <f t="shared" si="6"/>
        <v>64073.900000000009</v>
      </c>
    </row>
    <row r="79" spans="1:7" x14ac:dyDescent="0.25">
      <c r="A79" t="s">
        <v>26</v>
      </c>
      <c r="B79" t="s">
        <v>149</v>
      </c>
      <c r="C79" t="s">
        <v>99</v>
      </c>
      <c r="D79" s="10" t="s">
        <v>85</v>
      </c>
      <c r="E79" s="43">
        <v>109694</v>
      </c>
      <c r="F79" s="42">
        <f t="shared" si="7"/>
        <v>98724.6</v>
      </c>
      <c r="G79" s="42">
        <f t="shared" si="6"/>
        <v>120663.40000000001</v>
      </c>
    </row>
    <row r="80" spans="1:7" x14ac:dyDescent="0.25">
      <c r="A80" t="s">
        <v>26</v>
      </c>
      <c r="B80" t="s">
        <v>149</v>
      </c>
      <c r="C80" t="s">
        <v>99</v>
      </c>
      <c r="D80" s="10" t="s">
        <v>86</v>
      </c>
      <c r="E80" s="43">
        <v>81059</v>
      </c>
      <c r="F80" s="42">
        <f t="shared" si="7"/>
        <v>72953.100000000006</v>
      </c>
      <c r="G80" s="42">
        <f t="shared" si="6"/>
        <v>89164.900000000009</v>
      </c>
    </row>
    <row r="81" spans="1:7" x14ac:dyDescent="0.25">
      <c r="A81" t="s">
        <v>26</v>
      </c>
      <c r="B81" t="s">
        <v>149</v>
      </c>
      <c r="C81" t="s">
        <v>99</v>
      </c>
      <c r="D81" s="10" t="s">
        <v>87</v>
      </c>
      <c r="E81" s="43">
        <v>70578</v>
      </c>
      <c r="F81" s="42">
        <f t="shared" si="7"/>
        <v>63520.200000000004</v>
      </c>
      <c r="G81" s="42">
        <f t="shared" si="6"/>
        <v>77635.8</v>
      </c>
    </row>
    <row r="82" spans="1:7" x14ac:dyDescent="0.25">
      <c r="A82" t="s">
        <v>26</v>
      </c>
      <c r="B82" t="s">
        <v>149</v>
      </c>
      <c r="C82" t="s">
        <v>99</v>
      </c>
      <c r="D82" s="10" t="s">
        <v>88</v>
      </c>
      <c r="E82" s="43">
        <v>67049</v>
      </c>
      <c r="F82" s="42">
        <f t="shared" si="7"/>
        <v>60344.1</v>
      </c>
      <c r="G82" s="42">
        <f t="shared" si="6"/>
        <v>73753.900000000009</v>
      </c>
    </row>
    <row r="83" spans="1:7" x14ac:dyDescent="0.25">
      <c r="A83" t="s">
        <v>26</v>
      </c>
      <c r="B83" t="s">
        <v>149</v>
      </c>
      <c r="C83" t="s">
        <v>99</v>
      </c>
      <c r="D83" s="10" t="s">
        <v>89</v>
      </c>
      <c r="E83" s="43">
        <v>61332</v>
      </c>
      <c r="F83" s="42">
        <f t="shared" si="7"/>
        <v>55198.8</v>
      </c>
      <c r="G83" s="42">
        <f t="shared" si="6"/>
        <v>67465.200000000012</v>
      </c>
    </row>
    <row r="84" spans="1:7" x14ac:dyDescent="0.25">
      <c r="A84" t="s">
        <v>26</v>
      </c>
      <c r="B84" t="s">
        <v>149</v>
      </c>
      <c r="C84" t="s">
        <v>99</v>
      </c>
      <c r="D84" s="10" t="s">
        <v>90</v>
      </c>
      <c r="E84" s="43">
        <v>58412</v>
      </c>
      <c r="F84" s="42">
        <f t="shared" si="7"/>
        <v>52570.8</v>
      </c>
      <c r="G84" s="42">
        <f t="shared" si="6"/>
        <v>64253.200000000004</v>
      </c>
    </row>
    <row r="85" spans="1:7" x14ac:dyDescent="0.25">
      <c r="A85" t="s">
        <v>26</v>
      </c>
      <c r="B85" t="s">
        <v>151</v>
      </c>
      <c r="C85" t="s">
        <v>100</v>
      </c>
      <c r="D85" s="10" t="s">
        <v>85</v>
      </c>
      <c r="E85" s="43">
        <v>93641</v>
      </c>
      <c r="F85" s="42">
        <f t="shared" si="7"/>
        <v>84276.900000000009</v>
      </c>
      <c r="G85" s="42">
        <f t="shared" si="6"/>
        <v>103005.1</v>
      </c>
    </row>
    <row r="86" spans="1:7" x14ac:dyDescent="0.25">
      <c r="A86" t="s">
        <v>26</v>
      </c>
      <c r="B86" t="s">
        <v>151</v>
      </c>
      <c r="C86" t="s">
        <v>100</v>
      </c>
      <c r="D86" s="10" t="s">
        <v>86</v>
      </c>
      <c r="E86" s="43">
        <v>80943</v>
      </c>
      <c r="F86" s="42">
        <f t="shared" si="7"/>
        <v>72848.7</v>
      </c>
      <c r="G86" s="42">
        <f t="shared" si="6"/>
        <v>89037.3</v>
      </c>
    </row>
    <row r="87" spans="1:7" x14ac:dyDescent="0.25">
      <c r="A87" t="s">
        <v>26</v>
      </c>
      <c r="B87" t="s">
        <v>151</v>
      </c>
      <c r="C87" t="s">
        <v>100</v>
      </c>
      <c r="D87" s="10" t="s">
        <v>87</v>
      </c>
      <c r="E87" s="43">
        <v>75919</v>
      </c>
      <c r="F87" s="42">
        <f t="shared" si="7"/>
        <v>68327.100000000006</v>
      </c>
      <c r="G87" s="42">
        <f t="shared" si="6"/>
        <v>83510.900000000009</v>
      </c>
    </row>
    <row r="88" spans="1:7" x14ac:dyDescent="0.25">
      <c r="A88" t="s">
        <v>26</v>
      </c>
      <c r="B88" t="s">
        <v>151</v>
      </c>
      <c r="C88" t="s">
        <v>100</v>
      </c>
      <c r="D88" s="10" t="s">
        <v>88</v>
      </c>
      <c r="E88" s="43">
        <v>72123</v>
      </c>
      <c r="F88" s="42">
        <f t="shared" si="7"/>
        <v>64910.700000000004</v>
      </c>
      <c r="G88" s="42">
        <f t="shared" si="6"/>
        <v>79335.3</v>
      </c>
    </row>
    <row r="89" spans="1:7" x14ac:dyDescent="0.25">
      <c r="A89" t="s">
        <v>26</v>
      </c>
      <c r="B89" t="s">
        <v>151</v>
      </c>
      <c r="C89" t="s">
        <v>100</v>
      </c>
      <c r="D89" t="s">
        <v>89</v>
      </c>
      <c r="E89" s="42">
        <v>66683</v>
      </c>
      <c r="F89" s="42">
        <f t="shared" si="7"/>
        <v>60014.700000000004</v>
      </c>
      <c r="G89" s="42">
        <f t="shared" ref="G89:G112" si="8">E89*1.1</f>
        <v>73351.3</v>
      </c>
    </row>
    <row r="90" spans="1:7" x14ac:dyDescent="0.25">
      <c r="A90" t="s">
        <v>26</v>
      </c>
      <c r="B90" t="s">
        <v>151</v>
      </c>
      <c r="C90" t="s">
        <v>100</v>
      </c>
      <c r="D90" t="s">
        <v>90</v>
      </c>
      <c r="E90" s="42">
        <v>63508</v>
      </c>
      <c r="F90" s="42">
        <f t="shared" si="7"/>
        <v>57157.200000000004</v>
      </c>
      <c r="G90" s="42">
        <f t="shared" si="8"/>
        <v>69858.8</v>
      </c>
    </row>
    <row r="91" spans="1:7" x14ac:dyDescent="0.25">
      <c r="A91" t="s">
        <v>26</v>
      </c>
      <c r="B91" t="s">
        <v>151</v>
      </c>
      <c r="C91" t="s">
        <v>101</v>
      </c>
      <c r="D91" t="s">
        <v>85</v>
      </c>
      <c r="E91" s="42">
        <v>106902</v>
      </c>
      <c r="F91" s="42">
        <f t="shared" si="7"/>
        <v>96211.8</v>
      </c>
      <c r="G91" s="42">
        <f t="shared" si="8"/>
        <v>117592.20000000001</v>
      </c>
    </row>
    <row r="92" spans="1:7" x14ac:dyDescent="0.25">
      <c r="A92" t="s">
        <v>26</v>
      </c>
      <c r="B92" t="s">
        <v>151</v>
      </c>
      <c r="C92" t="s">
        <v>101</v>
      </c>
      <c r="D92" t="s">
        <v>86</v>
      </c>
      <c r="E92" s="42">
        <v>84364</v>
      </c>
      <c r="F92" s="42">
        <f t="shared" si="7"/>
        <v>75927.600000000006</v>
      </c>
      <c r="G92" s="42">
        <f t="shared" si="8"/>
        <v>92800.400000000009</v>
      </c>
    </row>
    <row r="93" spans="1:7" x14ac:dyDescent="0.25">
      <c r="A93" t="s">
        <v>26</v>
      </c>
      <c r="B93" t="s">
        <v>151</v>
      </c>
      <c r="C93" t="s">
        <v>101</v>
      </c>
      <c r="D93" t="s">
        <v>87</v>
      </c>
      <c r="E93" s="42">
        <v>72340</v>
      </c>
      <c r="F93" s="42">
        <f t="shared" si="7"/>
        <v>65106</v>
      </c>
      <c r="G93" s="42">
        <f t="shared" si="8"/>
        <v>79574</v>
      </c>
    </row>
    <row r="94" spans="1:7" x14ac:dyDescent="0.25">
      <c r="A94" t="s">
        <v>26</v>
      </c>
      <c r="B94" t="s">
        <v>151</v>
      </c>
      <c r="C94" t="s">
        <v>101</v>
      </c>
      <c r="D94" t="s">
        <v>88</v>
      </c>
      <c r="E94" s="42">
        <v>68723</v>
      </c>
      <c r="F94" s="42">
        <f t="shared" si="7"/>
        <v>61850.700000000004</v>
      </c>
      <c r="G94" s="42">
        <f t="shared" si="8"/>
        <v>75595.3</v>
      </c>
    </row>
    <row r="95" spans="1:7" x14ac:dyDescent="0.25">
      <c r="A95" t="s">
        <v>26</v>
      </c>
      <c r="B95" t="s">
        <v>151</v>
      </c>
      <c r="C95" t="s">
        <v>101</v>
      </c>
      <c r="D95" t="s">
        <v>89</v>
      </c>
      <c r="E95" s="42">
        <v>60422</v>
      </c>
      <c r="F95" s="42">
        <f t="shared" si="7"/>
        <v>54379.8</v>
      </c>
      <c r="G95" s="42">
        <f t="shared" si="8"/>
        <v>66464.200000000012</v>
      </c>
    </row>
    <row r="96" spans="1:7" x14ac:dyDescent="0.25">
      <c r="A96" t="s">
        <v>26</v>
      </c>
      <c r="B96" t="s">
        <v>151</v>
      </c>
      <c r="C96" t="s">
        <v>101</v>
      </c>
      <c r="D96" t="s">
        <v>90</v>
      </c>
      <c r="E96" s="42">
        <v>57545</v>
      </c>
      <c r="F96" s="42">
        <f t="shared" si="7"/>
        <v>51790.5</v>
      </c>
      <c r="G96" s="42">
        <f t="shared" si="8"/>
        <v>63299.500000000007</v>
      </c>
    </row>
    <row r="97" spans="1:7" x14ac:dyDescent="0.25">
      <c r="A97" t="s">
        <v>26</v>
      </c>
      <c r="B97" t="s">
        <v>150</v>
      </c>
      <c r="C97" t="s">
        <v>102</v>
      </c>
      <c r="D97" t="s">
        <v>85</v>
      </c>
      <c r="E97" s="42">
        <v>106230</v>
      </c>
      <c r="F97" s="42">
        <f t="shared" si="7"/>
        <v>95607</v>
      </c>
      <c r="G97" s="42">
        <f t="shared" si="8"/>
        <v>116853.00000000001</v>
      </c>
    </row>
    <row r="98" spans="1:7" x14ac:dyDescent="0.25">
      <c r="A98" t="s">
        <v>26</v>
      </c>
      <c r="B98" t="s">
        <v>150</v>
      </c>
      <c r="C98" t="s">
        <v>102</v>
      </c>
      <c r="D98" t="s">
        <v>86</v>
      </c>
      <c r="E98" s="42">
        <v>82765</v>
      </c>
      <c r="F98" s="42">
        <f t="shared" si="7"/>
        <v>74488.5</v>
      </c>
      <c r="G98" s="42">
        <f t="shared" si="8"/>
        <v>91041.500000000015</v>
      </c>
    </row>
    <row r="99" spans="1:7" x14ac:dyDescent="0.25">
      <c r="A99" t="s">
        <v>26</v>
      </c>
      <c r="B99" t="s">
        <v>150</v>
      </c>
      <c r="C99" t="s">
        <v>102</v>
      </c>
      <c r="D99" t="s">
        <v>87</v>
      </c>
      <c r="E99" s="42">
        <v>74727</v>
      </c>
      <c r="F99" s="42">
        <f t="shared" si="7"/>
        <v>67254.3</v>
      </c>
      <c r="G99" s="42">
        <f t="shared" si="8"/>
        <v>82199.700000000012</v>
      </c>
    </row>
    <row r="100" spans="1:7" x14ac:dyDescent="0.25">
      <c r="A100" t="s">
        <v>26</v>
      </c>
      <c r="B100" t="s">
        <v>150</v>
      </c>
      <c r="C100" t="s">
        <v>102</v>
      </c>
      <c r="D100" t="s">
        <v>88</v>
      </c>
      <c r="E100" s="42">
        <v>70990</v>
      </c>
      <c r="F100" s="42">
        <f t="shared" si="7"/>
        <v>63891</v>
      </c>
      <c r="G100" s="42">
        <f t="shared" si="8"/>
        <v>78089</v>
      </c>
    </row>
    <row r="101" spans="1:7" x14ac:dyDescent="0.25">
      <c r="A101" t="s">
        <v>26</v>
      </c>
      <c r="B101" t="s">
        <v>150</v>
      </c>
      <c r="C101" t="s">
        <v>102</v>
      </c>
      <c r="D101" t="s">
        <v>89</v>
      </c>
      <c r="E101" s="42">
        <v>62627</v>
      </c>
      <c r="F101" s="42">
        <f t="shared" si="7"/>
        <v>56364.3</v>
      </c>
      <c r="G101" s="42">
        <f t="shared" si="8"/>
        <v>68889.700000000012</v>
      </c>
    </row>
    <row r="102" spans="1:7" x14ac:dyDescent="0.25">
      <c r="A102" t="s">
        <v>26</v>
      </c>
      <c r="B102" t="s">
        <v>150</v>
      </c>
      <c r="C102" t="s">
        <v>102</v>
      </c>
      <c r="D102" t="s">
        <v>90</v>
      </c>
      <c r="E102" s="42">
        <v>59645</v>
      </c>
      <c r="F102" s="42">
        <f t="shared" si="7"/>
        <v>53680.5</v>
      </c>
      <c r="G102" s="42">
        <f t="shared" si="8"/>
        <v>65609.5</v>
      </c>
    </row>
    <row r="103" spans="1:7" x14ac:dyDescent="0.25">
      <c r="A103" t="s">
        <v>26</v>
      </c>
      <c r="B103" t="s">
        <v>151</v>
      </c>
      <c r="C103" t="s">
        <v>103</v>
      </c>
      <c r="D103" t="s">
        <v>85</v>
      </c>
      <c r="E103" s="42">
        <v>119953</v>
      </c>
      <c r="F103" s="42">
        <f t="shared" si="7"/>
        <v>107957.7</v>
      </c>
      <c r="G103" s="42">
        <f t="shared" si="8"/>
        <v>131948.30000000002</v>
      </c>
    </row>
    <row r="104" spans="1:7" x14ac:dyDescent="0.25">
      <c r="A104" t="s">
        <v>26</v>
      </c>
      <c r="B104" t="s">
        <v>151</v>
      </c>
      <c r="C104" t="s">
        <v>103</v>
      </c>
      <c r="D104" t="s">
        <v>86</v>
      </c>
      <c r="E104" s="42">
        <v>86364</v>
      </c>
      <c r="F104" s="42">
        <f t="shared" si="7"/>
        <v>77727.600000000006</v>
      </c>
      <c r="G104" s="42">
        <f t="shared" si="8"/>
        <v>95000.400000000009</v>
      </c>
    </row>
    <row r="105" spans="1:7" x14ac:dyDescent="0.25">
      <c r="A105" t="s">
        <v>26</v>
      </c>
      <c r="B105" t="s">
        <v>151</v>
      </c>
      <c r="C105" t="s">
        <v>103</v>
      </c>
      <c r="D105" t="s">
        <v>87</v>
      </c>
      <c r="E105" s="42">
        <v>76950</v>
      </c>
      <c r="F105" s="42">
        <f t="shared" si="7"/>
        <v>69255</v>
      </c>
      <c r="G105" s="42">
        <f t="shared" si="8"/>
        <v>84645</v>
      </c>
    </row>
    <row r="106" spans="1:7" x14ac:dyDescent="0.25">
      <c r="A106" t="s">
        <v>26</v>
      </c>
      <c r="B106" t="s">
        <v>151</v>
      </c>
      <c r="C106" t="s">
        <v>103</v>
      </c>
      <c r="D106" t="s">
        <v>88</v>
      </c>
      <c r="E106" s="42">
        <v>73102</v>
      </c>
      <c r="F106" s="42">
        <f t="shared" si="7"/>
        <v>65791.8</v>
      </c>
      <c r="G106" s="42">
        <f t="shared" si="8"/>
        <v>80412.200000000012</v>
      </c>
    </row>
    <row r="107" spans="1:7" x14ac:dyDescent="0.25">
      <c r="A107" t="s">
        <v>26</v>
      </c>
      <c r="B107" t="s">
        <v>151</v>
      </c>
      <c r="C107" t="s">
        <v>103</v>
      </c>
      <c r="D107" t="s">
        <v>89</v>
      </c>
      <c r="E107" s="42">
        <v>71637</v>
      </c>
      <c r="F107" s="42">
        <f t="shared" si="7"/>
        <v>64473.3</v>
      </c>
      <c r="G107" s="42">
        <f t="shared" si="8"/>
        <v>78800.700000000012</v>
      </c>
    </row>
    <row r="108" spans="1:7" x14ac:dyDescent="0.25">
      <c r="A108" t="s">
        <v>26</v>
      </c>
      <c r="B108" t="s">
        <v>151</v>
      </c>
      <c r="C108" t="s">
        <v>103</v>
      </c>
      <c r="D108" t="s">
        <v>90</v>
      </c>
      <c r="E108" s="42">
        <v>68226</v>
      </c>
      <c r="F108" s="42">
        <f t="shared" si="7"/>
        <v>61403.4</v>
      </c>
      <c r="G108" s="42">
        <f t="shared" si="8"/>
        <v>75048.600000000006</v>
      </c>
    </row>
    <row r="109" spans="1:7" x14ac:dyDescent="0.25">
      <c r="A109" t="s">
        <v>26</v>
      </c>
      <c r="B109" t="s">
        <v>151</v>
      </c>
      <c r="C109" t="s">
        <v>104</v>
      </c>
      <c r="D109" t="s">
        <v>85</v>
      </c>
      <c r="E109" s="42">
        <v>126207</v>
      </c>
      <c r="F109" s="42">
        <f t="shared" si="7"/>
        <v>113586.3</v>
      </c>
      <c r="G109" s="42">
        <f t="shared" si="8"/>
        <v>138827.70000000001</v>
      </c>
    </row>
    <row r="110" spans="1:7" x14ac:dyDescent="0.25">
      <c r="A110" t="s">
        <v>26</v>
      </c>
      <c r="B110" t="s">
        <v>151</v>
      </c>
      <c r="C110" t="s">
        <v>104</v>
      </c>
      <c r="D110" t="s">
        <v>86</v>
      </c>
      <c r="E110" s="42">
        <v>95167</v>
      </c>
      <c r="F110" s="42">
        <f t="shared" si="7"/>
        <v>85650.3</v>
      </c>
      <c r="G110" s="42">
        <f t="shared" si="8"/>
        <v>104683.70000000001</v>
      </c>
    </row>
    <row r="111" spans="1:7" x14ac:dyDescent="0.25">
      <c r="A111" t="s">
        <v>26</v>
      </c>
      <c r="B111" t="s">
        <v>151</v>
      </c>
      <c r="C111" t="s">
        <v>104</v>
      </c>
      <c r="D111" t="s">
        <v>87</v>
      </c>
      <c r="E111" s="42">
        <v>83622</v>
      </c>
      <c r="F111" s="42">
        <f t="shared" si="7"/>
        <v>75259.8</v>
      </c>
      <c r="G111" s="42">
        <f t="shared" si="8"/>
        <v>91984.200000000012</v>
      </c>
    </row>
    <row r="112" spans="1:7" x14ac:dyDescent="0.25">
      <c r="A112" t="s">
        <v>26</v>
      </c>
      <c r="B112" t="s">
        <v>151</v>
      </c>
      <c r="C112" t="s">
        <v>104</v>
      </c>
      <c r="D112" t="s">
        <v>88</v>
      </c>
      <c r="E112" s="42">
        <v>79440</v>
      </c>
      <c r="F112" s="42">
        <f t="shared" si="7"/>
        <v>71496</v>
      </c>
      <c r="G112" s="42">
        <f t="shared" si="8"/>
        <v>87384</v>
      </c>
    </row>
    <row r="113" spans="1:7" x14ac:dyDescent="0.25">
      <c r="A113" t="s">
        <v>26</v>
      </c>
      <c r="B113" t="s">
        <v>151</v>
      </c>
      <c r="C113" t="s">
        <v>104</v>
      </c>
      <c r="D113" t="s">
        <v>89</v>
      </c>
      <c r="E113" s="42">
        <v>69570</v>
      </c>
      <c r="F113" s="42">
        <f>E113*0.9</f>
        <v>62613</v>
      </c>
      <c r="G113" s="42">
        <f>E113*1.1</f>
        <v>76527</v>
      </c>
    </row>
    <row r="114" spans="1:7" x14ac:dyDescent="0.25">
      <c r="A114" t="s">
        <v>26</v>
      </c>
      <c r="B114" t="s">
        <v>151</v>
      </c>
      <c r="C114" t="s">
        <v>104</v>
      </c>
      <c r="D114" t="s">
        <v>90</v>
      </c>
      <c r="E114" s="42">
        <v>66258</v>
      </c>
      <c r="F114" s="42">
        <f t="shared" ref="F114:F116" si="9">E114*0.9</f>
        <v>59632.200000000004</v>
      </c>
      <c r="G114" s="42">
        <f t="shared" ref="G114:G116" si="10">E114*1.1</f>
        <v>72883.8</v>
      </c>
    </row>
    <row r="115" spans="1:7" x14ac:dyDescent="0.25">
      <c r="A115" t="s">
        <v>26</v>
      </c>
      <c r="B115" t="s">
        <v>151</v>
      </c>
      <c r="C115" t="s">
        <v>105</v>
      </c>
      <c r="D115" t="s">
        <v>85</v>
      </c>
      <c r="E115" s="42">
        <v>114610</v>
      </c>
      <c r="F115" s="42">
        <f t="shared" si="9"/>
        <v>103149</v>
      </c>
      <c r="G115" s="42">
        <f t="shared" si="10"/>
        <v>126071.00000000001</v>
      </c>
    </row>
    <row r="116" spans="1:7" x14ac:dyDescent="0.25">
      <c r="A116" t="s">
        <v>26</v>
      </c>
      <c r="B116" t="s">
        <v>151</v>
      </c>
      <c r="C116" t="s">
        <v>105</v>
      </c>
      <c r="D116" t="s">
        <v>86</v>
      </c>
      <c r="E116" s="42">
        <v>91366</v>
      </c>
      <c r="F116" s="42">
        <f t="shared" si="9"/>
        <v>82229.400000000009</v>
      </c>
      <c r="G116" s="42">
        <f t="shared" si="10"/>
        <v>100502.6</v>
      </c>
    </row>
    <row r="117" spans="1:7" x14ac:dyDescent="0.25">
      <c r="A117" t="s">
        <v>26</v>
      </c>
      <c r="B117" t="s">
        <v>151</v>
      </c>
      <c r="C117" t="s">
        <v>105</v>
      </c>
      <c r="D117" t="s">
        <v>87</v>
      </c>
      <c r="E117" s="42">
        <v>78555</v>
      </c>
      <c r="F117" s="42">
        <f t="shared" ref="F117:F120" si="11">E117*0.9</f>
        <v>70699.5</v>
      </c>
      <c r="G117" s="42">
        <f t="shared" ref="G117:G120" si="12">E117*1.1</f>
        <v>86410.5</v>
      </c>
    </row>
    <row r="118" spans="1:7" x14ac:dyDescent="0.25">
      <c r="A118" t="s">
        <v>26</v>
      </c>
      <c r="B118" t="s">
        <v>151</v>
      </c>
      <c r="C118" t="s">
        <v>105</v>
      </c>
      <c r="D118" t="s">
        <v>88</v>
      </c>
      <c r="E118" s="42">
        <v>74627</v>
      </c>
      <c r="F118" s="42">
        <f t="shared" si="11"/>
        <v>67164.3</v>
      </c>
      <c r="G118" s="42">
        <f t="shared" si="12"/>
        <v>82089.700000000012</v>
      </c>
    </row>
    <row r="119" spans="1:7" x14ac:dyDescent="0.25">
      <c r="A119" t="s">
        <v>26</v>
      </c>
      <c r="B119" t="s">
        <v>151</v>
      </c>
      <c r="C119" t="s">
        <v>105</v>
      </c>
      <c r="D119" t="s">
        <v>89</v>
      </c>
      <c r="E119" s="42">
        <v>65002</v>
      </c>
      <c r="F119" s="42">
        <f t="shared" si="11"/>
        <v>58501.8</v>
      </c>
      <c r="G119" s="42">
        <f t="shared" si="12"/>
        <v>71502.200000000012</v>
      </c>
    </row>
    <row r="120" spans="1:7" x14ac:dyDescent="0.25">
      <c r="A120" t="s">
        <v>26</v>
      </c>
      <c r="B120" t="s">
        <v>151</v>
      </c>
      <c r="C120" t="s">
        <v>105</v>
      </c>
      <c r="D120" t="s">
        <v>90</v>
      </c>
      <c r="E120" s="42">
        <v>61907</v>
      </c>
      <c r="F120" s="42">
        <f t="shared" si="11"/>
        <v>55716.3</v>
      </c>
      <c r="G120" s="42">
        <f t="shared" si="12"/>
        <v>68097.700000000012</v>
      </c>
    </row>
    <row r="121" spans="1:7" x14ac:dyDescent="0.25">
      <c r="A121" t="s">
        <v>27</v>
      </c>
      <c r="B121" t="s">
        <v>152</v>
      </c>
      <c r="C121" t="s">
        <v>144</v>
      </c>
      <c r="D121" t="s">
        <v>85</v>
      </c>
      <c r="E121" s="42">
        <v>102690</v>
      </c>
      <c r="F121" s="42">
        <f t="shared" ref="F121:F124" si="13">E121*0.9</f>
        <v>92421</v>
      </c>
      <c r="G121" s="42">
        <f t="shared" ref="G121:G124" si="14">E121*1.1</f>
        <v>112959.00000000001</v>
      </c>
    </row>
    <row r="122" spans="1:7" x14ac:dyDescent="0.25">
      <c r="A122" t="s">
        <v>27</v>
      </c>
      <c r="B122" t="s">
        <v>152</v>
      </c>
      <c r="C122" t="s">
        <v>144</v>
      </c>
      <c r="D122" t="s">
        <v>86</v>
      </c>
      <c r="E122" s="42">
        <v>80043</v>
      </c>
      <c r="F122" s="42">
        <f t="shared" si="13"/>
        <v>72038.7</v>
      </c>
      <c r="G122" s="42">
        <f t="shared" si="14"/>
        <v>88047.3</v>
      </c>
    </row>
    <row r="123" spans="1:7" x14ac:dyDescent="0.25">
      <c r="A123" t="s">
        <v>27</v>
      </c>
      <c r="B123" t="s">
        <v>152</v>
      </c>
      <c r="C123" t="s">
        <v>144</v>
      </c>
      <c r="D123" t="s">
        <v>87</v>
      </c>
      <c r="E123" s="42">
        <v>69250</v>
      </c>
      <c r="F123" s="42">
        <f t="shared" si="13"/>
        <v>62325</v>
      </c>
      <c r="G123" s="42">
        <f t="shared" si="14"/>
        <v>76175</v>
      </c>
    </row>
    <row r="124" spans="1:7" x14ac:dyDescent="0.25">
      <c r="A124" t="s">
        <v>27</v>
      </c>
      <c r="B124" t="s">
        <v>152</v>
      </c>
      <c r="C124" t="s">
        <v>144</v>
      </c>
      <c r="D124" t="s">
        <v>88</v>
      </c>
      <c r="E124" s="42">
        <v>65787</v>
      </c>
      <c r="F124" s="42">
        <f t="shared" si="13"/>
        <v>59208.3</v>
      </c>
      <c r="G124" s="42">
        <f t="shared" si="14"/>
        <v>72365.700000000012</v>
      </c>
    </row>
    <row r="125" spans="1:7" x14ac:dyDescent="0.25">
      <c r="A125" t="s">
        <v>27</v>
      </c>
      <c r="B125" t="s">
        <v>152</v>
      </c>
      <c r="C125" t="s">
        <v>144</v>
      </c>
      <c r="D125" t="s">
        <v>89</v>
      </c>
      <c r="E125" s="42">
        <v>57364</v>
      </c>
      <c r="F125" s="42">
        <f t="shared" ref="F125:F128" si="15">E125*0.9</f>
        <v>51627.6</v>
      </c>
      <c r="G125" s="42">
        <f t="shared" ref="G125:G128" si="16">E125*1.1</f>
        <v>63100.400000000009</v>
      </c>
    </row>
    <row r="126" spans="1:7" x14ac:dyDescent="0.25">
      <c r="A126" t="s">
        <v>27</v>
      </c>
      <c r="B126" t="s">
        <v>152</v>
      </c>
      <c r="C126" t="s">
        <v>144</v>
      </c>
      <c r="D126" t="s">
        <v>90</v>
      </c>
      <c r="E126" s="42">
        <v>54633</v>
      </c>
      <c r="F126" s="42">
        <f t="shared" si="15"/>
        <v>49169.700000000004</v>
      </c>
      <c r="G126" s="42">
        <f t="shared" si="16"/>
        <v>60096.3</v>
      </c>
    </row>
    <row r="127" spans="1:7" x14ac:dyDescent="0.25">
      <c r="A127" t="s">
        <v>27</v>
      </c>
      <c r="B127" t="s">
        <v>153</v>
      </c>
      <c r="C127" t="s">
        <v>106</v>
      </c>
      <c r="D127" t="s">
        <v>85</v>
      </c>
      <c r="E127" s="42">
        <v>103813</v>
      </c>
      <c r="F127" s="42">
        <f t="shared" si="15"/>
        <v>93431.7</v>
      </c>
      <c r="G127" s="42">
        <f t="shared" si="16"/>
        <v>114194.3</v>
      </c>
    </row>
    <row r="128" spans="1:7" x14ac:dyDescent="0.25">
      <c r="A128" t="s">
        <v>27</v>
      </c>
      <c r="B128" t="s">
        <v>153</v>
      </c>
      <c r="C128" t="s">
        <v>106</v>
      </c>
      <c r="D128" t="s">
        <v>86</v>
      </c>
      <c r="E128" s="42">
        <v>83906</v>
      </c>
      <c r="F128" s="42">
        <f t="shared" si="15"/>
        <v>75515.400000000009</v>
      </c>
      <c r="G128" s="42">
        <f t="shared" si="16"/>
        <v>92296.6</v>
      </c>
    </row>
    <row r="129" spans="1:7" x14ac:dyDescent="0.25">
      <c r="A129" t="s">
        <v>27</v>
      </c>
      <c r="B129" t="s">
        <v>153</v>
      </c>
      <c r="C129" t="s">
        <v>106</v>
      </c>
      <c r="D129" t="s">
        <v>87</v>
      </c>
      <c r="E129" s="42">
        <v>72635</v>
      </c>
      <c r="F129" s="42">
        <f t="shared" ref="F129:F132" si="17">E129*0.9</f>
        <v>65371.5</v>
      </c>
      <c r="G129" s="42">
        <f t="shared" ref="G129:G132" si="18">E129*1.1</f>
        <v>79898.5</v>
      </c>
    </row>
    <row r="130" spans="1:7" x14ac:dyDescent="0.25">
      <c r="A130" t="s">
        <v>27</v>
      </c>
      <c r="B130" t="s">
        <v>153</v>
      </c>
      <c r="C130" t="s">
        <v>106</v>
      </c>
      <c r="D130" t="s">
        <v>88</v>
      </c>
      <c r="E130" s="42">
        <v>69003</v>
      </c>
      <c r="F130" s="42">
        <f t="shared" si="17"/>
        <v>62102.700000000004</v>
      </c>
      <c r="G130" s="42">
        <f t="shared" si="18"/>
        <v>75903.3</v>
      </c>
    </row>
    <row r="131" spans="1:7" x14ac:dyDescent="0.25">
      <c r="A131" t="s">
        <v>27</v>
      </c>
      <c r="B131" t="s">
        <v>153</v>
      </c>
      <c r="C131" t="s">
        <v>106</v>
      </c>
      <c r="D131" t="s">
        <v>89</v>
      </c>
      <c r="E131" s="42">
        <v>63627</v>
      </c>
      <c r="F131" s="42">
        <f t="shared" si="17"/>
        <v>57264.3</v>
      </c>
      <c r="G131" s="42">
        <f t="shared" si="18"/>
        <v>69989.700000000012</v>
      </c>
    </row>
    <row r="132" spans="1:7" x14ac:dyDescent="0.25">
      <c r="A132" t="s">
        <v>27</v>
      </c>
      <c r="B132" t="s">
        <v>153</v>
      </c>
      <c r="C132" t="s">
        <v>106</v>
      </c>
      <c r="D132" t="s">
        <v>90</v>
      </c>
      <c r="E132" s="42">
        <v>60598</v>
      </c>
      <c r="F132" s="42">
        <f t="shared" si="17"/>
        <v>54538.200000000004</v>
      </c>
      <c r="G132" s="42">
        <f t="shared" si="18"/>
        <v>66657.8</v>
      </c>
    </row>
    <row r="133" spans="1:7" x14ac:dyDescent="0.25">
      <c r="A133" t="s">
        <v>27</v>
      </c>
      <c r="B133" t="s">
        <v>153</v>
      </c>
      <c r="C133" t="s">
        <v>107</v>
      </c>
      <c r="D133" t="s">
        <v>85</v>
      </c>
      <c r="E133" s="42">
        <v>99787</v>
      </c>
      <c r="F133" s="42">
        <f t="shared" ref="F133:F136" si="19">E133*0.9</f>
        <v>89808.3</v>
      </c>
      <c r="G133" s="42">
        <f t="shared" ref="G133:G136" si="20">E133*1.1</f>
        <v>109765.70000000001</v>
      </c>
    </row>
    <row r="134" spans="1:7" x14ac:dyDescent="0.25">
      <c r="A134" t="s">
        <v>27</v>
      </c>
      <c r="B134" t="s">
        <v>153</v>
      </c>
      <c r="C134" t="s">
        <v>107</v>
      </c>
      <c r="D134" t="s">
        <v>86</v>
      </c>
      <c r="E134" s="42">
        <v>81024</v>
      </c>
      <c r="F134" s="42">
        <f t="shared" si="19"/>
        <v>72921.600000000006</v>
      </c>
      <c r="G134" s="42">
        <f t="shared" si="20"/>
        <v>89126.400000000009</v>
      </c>
    </row>
    <row r="135" spans="1:7" x14ac:dyDescent="0.25">
      <c r="A135" t="s">
        <v>27</v>
      </c>
      <c r="B135" t="s">
        <v>153</v>
      </c>
      <c r="C135" t="s">
        <v>107</v>
      </c>
      <c r="D135" t="s">
        <v>87</v>
      </c>
      <c r="E135" s="42">
        <v>68713</v>
      </c>
      <c r="F135" s="42">
        <f t="shared" si="19"/>
        <v>61841.700000000004</v>
      </c>
      <c r="G135" s="42">
        <f t="shared" si="20"/>
        <v>75584.3</v>
      </c>
    </row>
    <row r="136" spans="1:7" x14ac:dyDescent="0.25">
      <c r="A136" t="s">
        <v>27</v>
      </c>
      <c r="B136" t="s">
        <v>153</v>
      </c>
      <c r="C136" t="s">
        <v>107</v>
      </c>
      <c r="D136" t="s">
        <v>88</v>
      </c>
      <c r="E136" s="42">
        <v>65277</v>
      </c>
      <c r="F136" s="42">
        <f t="shared" si="19"/>
        <v>58749.3</v>
      </c>
      <c r="G136" s="42">
        <f t="shared" si="20"/>
        <v>71804.700000000012</v>
      </c>
    </row>
    <row r="137" spans="1:7" x14ac:dyDescent="0.25">
      <c r="A137" t="s">
        <v>27</v>
      </c>
      <c r="B137" t="s">
        <v>153</v>
      </c>
      <c r="C137" t="s">
        <v>107</v>
      </c>
      <c r="D137" t="s">
        <v>89</v>
      </c>
      <c r="E137" s="42">
        <v>61708</v>
      </c>
      <c r="F137" s="42">
        <f t="shared" ref="F137:F140" si="21">E137*0.9</f>
        <v>55537.200000000004</v>
      </c>
      <c r="G137" s="42">
        <f t="shared" ref="G137:G140" si="22">E137*1.1</f>
        <v>67878.8</v>
      </c>
    </row>
    <row r="138" spans="1:7" x14ac:dyDescent="0.25">
      <c r="A138" t="s">
        <v>27</v>
      </c>
      <c r="B138" t="s">
        <v>153</v>
      </c>
      <c r="C138" t="s">
        <v>107</v>
      </c>
      <c r="D138" t="s">
        <v>90</v>
      </c>
      <c r="E138" s="42">
        <v>58770</v>
      </c>
      <c r="F138" s="42">
        <f t="shared" si="21"/>
        <v>52893</v>
      </c>
      <c r="G138" s="42">
        <f t="shared" si="22"/>
        <v>64647.000000000007</v>
      </c>
    </row>
    <row r="139" spans="1:7" x14ac:dyDescent="0.25">
      <c r="A139" t="s">
        <v>27</v>
      </c>
      <c r="B139" t="s">
        <v>153</v>
      </c>
      <c r="C139" t="s">
        <v>108</v>
      </c>
      <c r="D139" t="s">
        <v>85</v>
      </c>
      <c r="E139" s="42">
        <v>111323</v>
      </c>
      <c r="F139" s="42">
        <f t="shared" si="21"/>
        <v>100190.7</v>
      </c>
      <c r="G139" s="42">
        <f t="shared" si="22"/>
        <v>122455.3</v>
      </c>
    </row>
    <row r="140" spans="1:7" x14ac:dyDescent="0.25">
      <c r="A140" t="s">
        <v>27</v>
      </c>
      <c r="B140" t="s">
        <v>153</v>
      </c>
      <c r="C140" t="s">
        <v>108</v>
      </c>
      <c r="D140" t="s">
        <v>86</v>
      </c>
      <c r="E140" s="42">
        <v>87192</v>
      </c>
      <c r="F140" s="42">
        <f t="shared" si="21"/>
        <v>78472.800000000003</v>
      </c>
      <c r="G140" s="42">
        <f t="shared" si="22"/>
        <v>95911.200000000012</v>
      </c>
    </row>
    <row r="141" spans="1:7" x14ac:dyDescent="0.25">
      <c r="A141" t="s">
        <v>27</v>
      </c>
      <c r="B141" t="s">
        <v>153</v>
      </c>
      <c r="C141" t="s">
        <v>108</v>
      </c>
      <c r="D141" t="s">
        <v>87</v>
      </c>
      <c r="E141" s="42">
        <v>72000</v>
      </c>
      <c r="F141" s="42">
        <f t="shared" ref="F141:F144" si="23">E141*0.9</f>
        <v>64800</v>
      </c>
      <c r="G141" s="42">
        <f t="shared" ref="G141:G144" si="24">E141*1.1</f>
        <v>79200</v>
      </c>
    </row>
    <row r="142" spans="1:7" x14ac:dyDescent="0.25">
      <c r="A142" t="s">
        <v>27</v>
      </c>
      <c r="B142" t="s">
        <v>153</v>
      </c>
      <c r="C142" t="s">
        <v>108</v>
      </c>
      <c r="D142" t="s">
        <v>88</v>
      </c>
      <c r="E142" s="42">
        <v>68400</v>
      </c>
      <c r="F142" s="42">
        <f t="shared" si="23"/>
        <v>61560</v>
      </c>
      <c r="G142" s="42">
        <f t="shared" si="24"/>
        <v>75240</v>
      </c>
    </row>
    <row r="143" spans="1:7" x14ac:dyDescent="0.25">
      <c r="A143" t="s">
        <v>27</v>
      </c>
      <c r="B143" t="s">
        <v>153</v>
      </c>
      <c r="C143" t="s">
        <v>108</v>
      </c>
      <c r="D143" t="s">
        <v>89</v>
      </c>
      <c r="E143" s="42">
        <v>63689</v>
      </c>
      <c r="F143" s="42">
        <f t="shared" si="23"/>
        <v>57320.1</v>
      </c>
      <c r="G143" s="42">
        <f t="shared" si="24"/>
        <v>70057.900000000009</v>
      </c>
    </row>
    <row r="144" spans="1:7" x14ac:dyDescent="0.25">
      <c r="A144" t="s">
        <v>27</v>
      </c>
      <c r="B144" t="s">
        <v>153</v>
      </c>
      <c r="C144" t="s">
        <v>108</v>
      </c>
      <c r="D144" t="s">
        <v>90</v>
      </c>
      <c r="E144" s="42">
        <v>60657</v>
      </c>
      <c r="F144" s="42">
        <f t="shared" si="23"/>
        <v>54591.3</v>
      </c>
      <c r="G144" s="42">
        <f t="shared" si="24"/>
        <v>66722.700000000012</v>
      </c>
    </row>
    <row r="145" spans="1:7" x14ac:dyDescent="0.25">
      <c r="A145" t="s">
        <v>27</v>
      </c>
      <c r="B145" t="s">
        <v>154</v>
      </c>
      <c r="C145" t="s">
        <v>109</v>
      </c>
      <c r="D145" t="s">
        <v>85</v>
      </c>
      <c r="E145" s="42">
        <v>92895</v>
      </c>
      <c r="F145" s="42">
        <f t="shared" ref="F145:F148" si="25">E145*0.9</f>
        <v>83605.5</v>
      </c>
      <c r="G145" s="42">
        <f t="shared" ref="G145:G148" si="26">E145*1.1</f>
        <v>102184.50000000001</v>
      </c>
    </row>
    <row r="146" spans="1:7" x14ac:dyDescent="0.25">
      <c r="A146" t="s">
        <v>27</v>
      </c>
      <c r="B146" t="s">
        <v>154</v>
      </c>
      <c r="C146" t="s">
        <v>109</v>
      </c>
      <c r="D146" t="s">
        <v>86</v>
      </c>
      <c r="E146" s="42">
        <v>75361</v>
      </c>
      <c r="F146" s="42">
        <f t="shared" si="25"/>
        <v>67824.900000000009</v>
      </c>
      <c r="G146" s="42">
        <f t="shared" si="26"/>
        <v>82897.100000000006</v>
      </c>
    </row>
    <row r="147" spans="1:7" x14ac:dyDescent="0.25">
      <c r="A147" t="s">
        <v>27</v>
      </c>
      <c r="B147" t="s">
        <v>154</v>
      </c>
      <c r="C147" t="s">
        <v>109</v>
      </c>
      <c r="D147" t="s">
        <v>87</v>
      </c>
      <c r="E147" s="42">
        <v>63593</v>
      </c>
      <c r="F147" s="42">
        <f t="shared" si="25"/>
        <v>57233.700000000004</v>
      </c>
      <c r="G147" s="42">
        <f t="shared" si="26"/>
        <v>69952.3</v>
      </c>
    </row>
    <row r="148" spans="1:7" x14ac:dyDescent="0.25">
      <c r="A148" t="s">
        <v>27</v>
      </c>
      <c r="B148" t="s">
        <v>154</v>
      </c>
      <c r="C148" t="s">
        <v>109</v>
      </c>
      <c r="D148" t="s">
        <v>88</v>
      </c>
      <c r="E148" s="42">
        <v>60413</v>
      </c>
      <c r="F148" s="42">
        <f t="shared" si="25"/>
        <v>54371.700000000004</v>
      </c>
      <c r="G148" s="42">
        <f t="shared" si="26"/>
        <v>66454.3</v>
      </c>
    </row>
    <row r="149" spans="1:7" x14ac:dyDescent="0.25">
      <c r="A149" t="s">
        <v>27</v>
      </c>
      <c r="B149" t="s">
        <v>154</v>
      </c>
      <c r="C149" t="s">
        <v>109</v>
      </c>
      <c r="D149" t="s">
        <v>89</v>
      </c>
      <c r="E149" s="42">
        <v>54945</v>
      </c>
      <c r="F149" s="42">
        <f t="shared" ref="F149:F152" si="27">E149*0.9</f>
        <v>49450.5</v>
      </c>
      <c r="G149" s="42">
        <f t="shared" ref="G149:G152" si="28">E149*1.1</f>
        <v>60439.500000000007</v>
      </c>
    </row>
    <row r="150" spans="1:7" x14ac:dyDescent="0.25">
      <c r="A150" t="s">
        <v>27</v>
      </c>
      <c r="B150" t="s">
        <v>154</v>
      </c>
      <c r="C150" t="s">
        <v>109</v>
      </c>
      <c r="D150" t="s">
        <v>90</v>
      </c>
      <c r="E150" s="42">
        <v>52329</v>
      </c>
      <c r="F150" s="42">
        <f t="shared" si="27"/>
        <v>47096.1</v>
      </c>
      <c r="G150" s="42">
        <f t="shared" si="28"/>
        <v>57561.9</v>
      </c>
    </row>
    <row r="151" spans="1:7" x14ac:dyDescent="0.25">
      <c r="A151" t="s">
        <v>27</v>
      </c>
      <c r="B151" t="s">
        <v>155</v>
      </c>
      <c r="C151" t="s">
        <v>110</v>
      </c>
      <c r="D151" t="s">
        <v>85</v>
      </c>
      <c r="E151" s="42">
        <v>105751</v>
      </c>
      <c r="F151" s="42">
        <f t="shared" si="27"/>
        <v>95175.900000000009</v>
      </c>
      <c r="G151" s="42">
        <f t="shared" si="28"/>
        <v>116326.1</v>
      </c>
    </row>
    <row r="152" spans="1:7" x14ac:dyDescent="0.25">
      <c r="A152" t="s">
        <v>27</v>
      </c>
      <c r="B152" t="s">
        <v>155</v>
      </c>
      <c r="C152" t="s">
        <v>110</v>
      </c>
      <c r="D152" t="s">
        <v>86</v>
      </c>
      <c r="E152" s="42">
        <v>83883</v>
      </c>
      <c r="F152" s="42">
        <f t="shared" si="27"/>
        <v>75494.7</v>
      </c>
      <c r="G152" s="42">
        <f t="shared" si="28"/>
        <v>92271.3</v>
      </c>
    </row>
    <row r="153" spans="1:7" x14ac:dyDescent="0.25">
      <c r="A153" t="s">
        <v>27</v>
      </c>
      <c r="B153" t="s">
        <v>155</v>
      </c>
      <c r="C153" t="s">
        <v>110</v>
      </c>
      <c r="D153" t="s">
        <v>87</v>
      </c>
      <c r="E153" s="42">
        <v>71785</v>
      </c>
      <c r="F153" s="42">
        <f>E153*0.9</f>
        <v>64606.5</v>
      </c>
      <c r="G153" s="42">
        <f>E153*1.1</f>
        <v>78963.5</v>
      </c>
    </row>
    <row r="154" spans="1:7" x14ac:dyDescent="0.25">
      <c r="A154" t="s">
        <v>27</v>
      </c>
      <c r="B154" t="s">
        <v>155</v>
      </c>
      <c r="C154" t="s">
        <v>110</v>
      </c>
      <c r="D154" t="s">
        <v>88</v>
      </c>
      <c r="E154" s="42">
        <v>68195</v>
      </c>
      <c r="F154" s="42">
        <f t="shared" ref="F154:F156" si="29">E154*0.9</f>
        <v>61375.5</v>
      </c>
      <c r="G154" s="42">
        <f t="shared" ref="G154:G156" si="30">E154*1.1</f>
        <v>75014.5</v>
      </c>
    </row>
    <row r="155" spans="1:7" x14ac:dyDescent="0.25">
      <c r="A155" t="s">
        <v>27</v>
      </c>
      <c r="B155" t="s">
        <v>155</v>
      </c>
      <c r="C155" t="s">
        <v>110</v>
      </c>
      <c r="D155" t="s">
        <v>89</v>
      </c>
      <c r="E155" s="42">
        <v>58658</v>
      </c>
      <c r="F155" s="42">
        <f t="shared" si="29"/>
        <v>52792.200000000004</v>
      </c>
      <c r="G155" s="42">
        <f t="shared" si="30"/>
        <v>64523.8</v>
      </c>
    </row>
    <row r="156" spans="1:7" x14ac:dyDescent="0.25">
      <c r="A156" t="s">
        <v>27</v>
      </c>
      <c r="B156" t="s">
        <v>155</v>
      </c>
      <c r="C156" t="s">
        <v>110</v>
      </c>
      <c r="D156" t="s">
        <v>90</v>
      </c>
      <c r="E156" s="42">
        <v>55865</v>
      </c>
      <c r="F156" s="42">
        <f t="shared" si="29"/>
        <v>50278.5</v>
      </c>
      <c r="G156" s="42">
        <f t="shared" si="30"/>
        <v>61451.500000000007</v>
      </c>
    </row>
    <row r="157" spans="1:7" x14ac:dyDescent="0.25">
      <c r="A157" t="s">
        <v>27</v>
      </c>
      <c r="B157" t="s">
        <v>154</v>
      </c>
      <c r="C157" t="s">
        <v>111</v>
      </c>
      <c r="D157" t="s">
        <v>85</v>
      </c>
      <c r="E157" s="42">
        <v>94228</v>
      </c>
      <c r="F157" s="42">
        <f t="shared" ref="F157:F160" si="31">E157*0.9</f>
        <v>84805.2</v>
      </c>
      <c r="G157" s="42">
        <f t="shared" ref="G157:G160" si="32">E157*1.1</f>
        <v>103650.8</v>
      </c>
    </row>
    <row r="158" spans="1:7" x14ac:dyDescent="0.25">
      <c r="A158" t="s">
        <v>27</v>
      </c>
      <c r="B158" t="s">
        <v>154</v>
      </c>
      <c r="C158" t="s">
        <v>111</v>
      </c>
      <c r="D158" t="s">
        <v>86</v>
      </c>
      <c r="E158" s="42">
        <v>76721</v>
      </c>
      <c r="F158" s="42">
        <f t="shared" si="31"/>
        <v>69048.900000000009</v>
      </c>
      <c r="G158" s="42">
        <f t="shared" si="32"/>
        <v>84393.1</v>
      </c>
    </row>
    <row r="159" spans="1:7" x14ac:dyDescent="0.25">
      <c r="A159" t="s">
        <v>27</v>
      </c>
      <c r="B159" t="s">
        <v>154</v>
      </c>
      <c r="C159" t="s">
        <v>111</v>
      </c>
      <c r="D159" t="s">
        <v>87</v>
      </c>
      <c r="E159" s="42">
        <v>65000</v>
      </c>
      <c r="F159" s="42">
        <f t="shared" si="31"/>
        <v>58500</v>
      </c>
      <c r="G159" s="42">
        <f t="shared" si="32"/>
        <v>71500</v>
      </c>
    </row>
    <row r="160" spans="1:7" x14ac:dyDescent="0.25">
      <c r="A160" t="s">
        <v>27</v>
      </c>
      <c r="B160" t="s">
        <v>154</v>
      </c>
      <c r="C160" t="s">
        <v>111</v>
      </c>
      <c r="D160" t="s">
        <v>88</v>
      </c>
      <c r="E160" s="42">
        <v>61750</v>
      </c>
      <c r="F160" s="42">
        <f t="shared" si="31"/>
        <v>55575</v>
      </c>
      <c r="G160" s="42">
        <f t="shared" si="32"/>
        <v>67925</v>
      </c>
    </row>
    <row r="161" spans="1:7" x14ac:dyDescent="0.25">
      <c r="A161" t="s">
        <v>27</v>
      </c>
      <c r="B161" t="s">
        <v>154</v>
      </c>
      <c r="C161" t="s">
        <v>111</v>
      </c>
      <c r="D161" t="s">
        <v>89</v>
      </c>
      <c r="E161" s="42">
        <v>54969</v>
      </c>
      <c r="F161" s="42">
        <f t="shared" ref="F161:F164" si="33">E161*0.9</f>
        <v>49472.1</v>
      </c>
      <c r="G161" s="42">
        <f t="shared" ref="G161:G164" si="34">E161*1.1</f>
        <v>60465.9</v>
      </c>
    </row>
    <row r="162" spans="1:7" x14ac:dyDescent="0.25">
      <c r="A162" t="s">
        <v>27</v>
      </c>
      <c r="B162" t="s">
        <v>154</v>
      </c>
      <c r="C162" t="s">
        <v>111</v>
      </c>
      <c r="D162" t="s">
        <v>90</v>
      </c>
      <c r="E162" s="42">
        <v>52352</v>
      </c>
      <c r="F162" s="42">
        <f t="shared" si="33"/>
        <v>47116.800000000003</v>
      </c>
      <c r="G162" s="42">
        <f t="shared" si="34"/>
        <v>57587.200000000004</v>
      </c>
    </row>
    <row r="163" spans="1:7" x14ac:dyDescent="0.25">
      <c r="A163" t="s">
        <v>27</v>
      </c>
      <c r="B163" t="s">
        <v>155</v>
      </c>
      <c r="C163" t="s">
        <v>112</v>
      </c>
      <c r="D163" t="s">
        <v>85</v>
      </c>
      <c r="E163" s="42">
        <v>99507</v>
      </c>
      <c r="F163" s="42">
        <f t="shared" si="33"/>
        <v>89556.3</v>
      </c>
      <c r="G163" s="42">
        <f t="shared" si="34"/>
        <v>109457.70000000001</v>
      </c>
    </row>
    <row r="164" spans="1:7" x14ac:dyDescent="0.25">
      <c r="A164" t="s">
        <v>27</v>
      </c>
      <c r="B164" t="s">
        <v>155</v>
      </c>
      <c r="C164" t="s">
        <v>112</v>
      </c>
      <c r="D164" t="s">
        <v>86</v>
      </c>
      <c r="E164" s="42">
        <v>82129</v>
      </c>
      <c r="F164" s="42">
        <f t="shared" si="33"/>
        <v>73916.100000000006</v>
      </c>
      <c r="G164" s="42">
        <f t="shared" si="34"/>
        <v>90341.900000000009</v>
      </c>
    </row>
    <row r="165" spans="1:7" x14ac:dyDescent="0.25">
      <c r="A165" t="s">
        <v>27</v>
      </c>
      <c r="B165" t="s">
        <v>155</v>
      </c>
      <c r="C165" t="s">
        <v>112</v>
      </c>
      <c r="D165" t="s">
        <v>87</v>
      </c>
      <c r="E165" s="42">
        <v>67182</v>
      </c>
      <c r="F165" s="42">
        <f t="shared" ref="F165:F168" si="35">E165*0.9</f>
        <v>60463.8</v>
      </c>
      <c r="G165" s="42">
        <f t="shared" ref="G165:G168" si="36">E165*1.1</f>
        <v>73900.200000000012</v>
      </c>
    </row>
    <row r="166" spans="1:7" x14ac:dyDescent="0.25">
      <c r="A166" t="s">
        <v>27</v>
      </c>
      <c r="B166" t="s">
        <v>155</v>
      </c>
      <c r="C166" t="s">
        <v>112</v>
      </c>
      <c r="D166" t="s">
        <v>88</v>
      </c>
      <c r="E166" s="42">
        <v>63822</v>
      </c>
      <c r="F166" s="42">
        <f t="shared" si="35"/>
        <v>57439.8</v>
      </c>
      <c r="G166" s="42">
        <f t="shared" si="36"/>
        <v>70204.200000000012</v>
      </c>
    </row>
    <row r="167" spans="1:7" x14ac:dyDescent="0.25">
      <c r="A167" t="s">
        <v>27</v>
      </c>
      <c r="B167" t="s">
        <v>155</v>
      </c>
      <c r="C167" t="s">
        <v>112</v>
      </c>
      <c r="D167" t="s">
        <v>89</v>
      </c>
      <c r="E167" s="42">
        <v>56062</v>
      </c>
      <c r="F167" s="42">
        <f t="shared" si="35"/>
        <v>50455.8</v>
      </c>
      <c r="G167" s="42">
        <f t="shared" si="36"/>
        <v>61668.200000000004</v>
      </c>
    </row>
    <row r="168" spans="1:7" x14ac:dyDescent="0.25">
      <c r="A168" t="s">
        <v>27</v>
      </c>
      <c r="B168" t="s">
        <v>155</v>
      </c>
      <c r="C168" t="s">
        <v>112</v>
      </c>
      <c r="D168" t="s">
        <v>90</v>
      </c>
      <c r="E168" s="42">
        <v>53393</v>
      </c>
      <c r="F168" s="42">
        <f t="shared" si="35"/>
        <v>48053.700000000004</v>
      </c>
      <c r="G168" s="42">
        <f t="shared" si="36"/>
        <v>58732.3</v>
      </c>
    </row>
    <row r="169" spans="1:7" x14ac:dyDescent="0.25">
      <c r="A169" t="s">
        <v>27</v>
      </c>
      <c r="B169" t="s">
        <v>155</v>
      </c>
      <c r="C169" t="s">
        <v>113</v>
      </c>
      <c r="D169" t="s">
        <v>85</v>
      </c>
      <c r="E169" s="42">
        <v>94868</v>
      </c>
      <c r="F169" s="42">
        <f t="shared" ref="F169:F172" si="37">E169*0.9</f>
        <v>85381.2</v>
      </c>
      <c r="G169" s="42">
        <f t="shared" ref="G169:G172" si="38">E169*1.1</f>
        <v>104354.8</v>
      </c>
    </row>
    <row r="170" spans="1:7" x14ac:dyDescent="0.25">
      <c r="A170" t="s">
        <v>27</v>
      </c>
      <c r="B170" t="s">
        <v>155</v>
      </c>
      <c r="C170" t="s">
        <v>113</v>
      </c>
      <c r="D170" t="s">
        <v>86</v>
      </c>
      <c r="E170" s="42">
        <v>77592</v>
      </c>
      <c r="F170" s="42">
        <f t="shared" si="37"/>
        <v>69832.800000000003</v>
      </c>
      <c r="G170" s="42">
        <f t="shared" si="38"/>
        <v>85351.200000000012</v>
      </c>
    </row>
    <row r="171" spans="1:7" x14ac:dyDescent="0.25">
      <c r="A171" t="s">
        <v>27</v>
      </c>
      <c r="B171" t="s">
        <v>155</v>
      </c>
      <c r="C171" t="s">
        <v>113</v>
      </c>
      <c r="D171" t="s">
        <v>87</v>
      </c>
      <c r="E171" s="42">
        <v>65890</v>
      </c>
      <c r="F171" s="42">
        <f t="shared" si="37"/>
        <v>59301</v>
      </c>
      <c r="G171" s="42">
        <f t="shared" si="38"/>
        <v>72479</v>
      </c>
    </row>
    <row r="172" spans="1:7" x14ac:dyDescent="0.25">
      <c r="A172" t="s">
        <v>27</v>
      </c>
      <c r="B172" t="s">
        <v>155</v>
      </c>
      <c r="C172" t="s">
        <v>113</v>
      </c>
      <c r="D172" t="s">
        <v>88</v>
      </c>
      <c r="E172" s="42">
        <v>62595</v>
      </c>
      <c r="F172" s="42">
        <f t="shared" si="37"/>
        <v>56335.5</v>
      </c>
      <c r="G172" s="42">
        <f t="shared" si="38"/>
        <v>68854.5</v>
      </c>
    </row>
    <row r="173" spans="1:7" x14ac:dyDescent="0.25">
      <c r="A173" t="s">
        <v>27</v>
      </c>
      <c r="B173" t="s">
        <v>155</v>
      </c>
      <c r="C173" t="s">
        <v>113</v>
      </c>
      <c r="D173" t="s">
        <v>89</v>
      </c>
      <c r="E173" s="42">
        <v>57147</v>
      </c>
      <c r="F173" s="42">
        <f t="shared" ref="F173:F176" si="39">E173*0.9</f>
        <v>51432.3</v>
      </c>
      <c r="G173" s="42">
        <f t="shared" ref="G173:G176" si="40">E173*1.1</f>
        <v>62861.700000000004</v>
      </c>
    </row>
    <row r="174" spans="1:7" x14ac:dyDescent="0.25">
      <c r="A174" t="s">
        <v>27</v>
      </c>
      <c r="B174" t="s">
        <v>155</v>
      </c>
      <c r="C174" t="s">
        <v>113</v>
      </c>
      <c r="D174" t="s">
        <v>90</v>
      </c>
      <c r="E174" s="42">
        <v>54426</v>
      </c>
      <c r="F174" s="42">
        <f t="shared" si="39"/>
        <v>48983.4</v>
      </c>
      <c r="G174" s="42">
        <f t="shared" si="40"/>
        <v>59868.600000000006</v>
      </c>
    </row>
    <row r="175" spans="1:7" x14ac:dyDescent="0.25">
      <c r="A175" t="s">
        <v>27</v>
      </c>
      <c r="B175" t="s">
        <v>156</v>
      </c>
      <c r="C175" t="s">
        <v>114</v>
      </c>
      <c r="D175" t="s">
        <v>85</v>
      </c>
      <c r="E175" s="42">
        <v>92558</v>
      </c>
      <c r="F175" s="42">
        <f t="shared" si="39"/>
        <v>83302.2</v>
      </c>
      <c r="G175" s="42">
        <f t="shared" si="40"/>
        <v>101813.8</v>
      </c>
    </row>
    <row r="176" spans="1:7" x14ac:dyDescent="0.25">
      <c r="A176" t="s">
        <v>27</v>
      </c>
      <c r="B176" t="s">
        <v>156</v>
      </c>
      <c r="C176" t="s">
        <v>114</v>
      </c>
      <c r="D176" t="s">
        <v>86</v>
      </c>
      <c r="E176" s="42">
        <v>75064</v>
      </c>
      <c r="F176" s="42">
        <f t="shared" si="39"/>
        <v>67557.600000000006</v>
      </c>
      <c r="G176" s="42">
        <f t="shared" si="40"/>
        <v>82570.400000000009</v>
      </c>
    </row>
    <row r="177" spans="1:7" x14ac:dyDescent="0.25">
      <c r="A177" t="s">
        <v>27</v>
      </c>
      <c r="B177" t="s">
        <v>156</v>
      </c>
      <c r="C177" t="s">
        <v>114</v>
      </c>
      <c r="D177" t="s">
        <v>87</v>
      </c>
      <c r="E177" s="42">
        <v>65000</v>
      </c>
      <c r="F177" s="42">
        <f>E177*0.9</f>
        <v>58500</v>
      </c>
      <c r="G177" s="42">
        <f>E177*1.1</f>
        <v>71500</v>
      </c>
    </row>
    <row r="178" spans="1:7" x14ac:dyDescent="0.25">
      <c r="A178" t="s">
        <v>27</v>
      </c>
      <c r="B178" t="s">
        <v>156</v>
      </c>
      <c r="C178" t="s">
        <v>114</v>
      </c>
      <c r="D178" t="s">
        <v>88</v>
      </c>
      <c r="E178" s="42">
        <v>61750</v>
      </c>
      <c r="F178" s="42">
        <f t="shared" ref="F178:F180" si="41">E178*0.9</f>
        <v>55575</v>
      </c>
      <c r="G178" s="42">
        <f t="shared" ref="G178:G180" si="42">E178*1.1</f>
        <v>67925</v>
      </c>
    </row>
    <row r="179" spans="1:7" x14ac:dyDescent="0.25">
      <c r="A179" t="s">
        <v>27</v>
      </c>
      <c r="B179" t="s">
        <v>156</v>
      </c>
      <c r="C179" t="s">
        <v>114</v>
      </c>
      <c r="D179" t="s">
        <v>89</v>
      </c>
      <c r="E179" s="42">
        <v>56635</v>
      </c>
      <c r="F179" s="42">
        <f t="shared" si="41"/>
        <v>50971.5</v>
      </c>
      <c r="G179" s="42">
        <f t="shared" si="42"/>
        <v>62298.500000000007</v>
      </c>
    </row>
    <row r="180" spans="1:7" x14ac:dyDescent="0.25">
      <c r="A180" t="s">
        <v>27</v>
      </c>
      <c r="B180" t="s">
        <v>156</v>
      </c>
      <c r="C180" t="s">
        <v>114</v>
      </c>
      <c r="D180" t="s">
        <v>90</v>
      </c>
      <c r="E180" s="42">
        <v>53939</v>
      </c>
      <c r="F180" s="42">
        <f t="shared" si="41"/>
        <v>48545.1</v>
      </c>
      <c r="G180" s="42">
        <f t="shared" si="42"/>
        <v>59332.9</v>
      </c>
    </row>
    <row r="181" spans="1:7" x14ac:dyDescent="0.25">
      <c r="A181" t="s">
        <v>29</v>
      </c>
      <c r="B181" t="s">
        <v>157</v>
      </c>
      <c r="C181" t="s">
        <v>186</v>
      </c>
      <c r="D181" t="s">
        <v>85</v>
      </c>
      <c r="E181" s="42">
        <v>146627</v>
      </c>
      <c r="F181" s="42">
        <f t="shared" ref="F181:F184" si="43">E181*0.9</f>
        <v>131964.30000000002</v>
      </c>
      <c r="G181" s="42">
        <f t="shared" ref="G181:G184" si="44">E181*1.1</f>
        <v>161289.70000000001</v>
      </c>
    </row>
    <row r="182" spans="1:7" x14ac:dyDescent="0.25">
      <c r="A182" t="s">
        <v>29</v>
      </c>
      <c r="B182" t="s">
        <v>157</v>
      </c>
      <c r="C182" t="s">
        <v>186</v>
      </c>
      <c r="D182" t="s">
        <v>86</v>
      </c>
      <c r="E182" s="42">
        <v>100812</v>
      </c>
      <c r="F182" s="42">
        <f t="shared" si="43"/>
        <v>90730.8</v>
      </c>
      <c r="G182" s="42">
        <f t="shared" si="44"/>
        <v>110893.20000000001</v>
      </c>
    </row>
    <row r="183" spans="1:7" x14ac:dyDescent="0.25">
      <c r="A183" t="s">
        <v>29</v>
      </c>
      <c r="B183" t="s">
        <v>157</v>
      </c>
      <c r="C183" t="s">
        <v>186</v>
      </c>
      <c r="D183" t="s">
        <v>87</v>
      </c>
      <c r="E183" s="42">
        <v>81093</v>
      </c>
      <c r="F183" s="42">
        <f t="shared" si="43"/>
        <v>72983.7</v>
      </c>
      <c r="G183" s="42">
        <f t="shared" si="44"/>
        <v>89202.3</v>
      </c>
    </row>
    <row r="184" spans="1:7" x14ac:dyDescent="0.25">
      <c r="A184" t="s">
        <v>29</v>
      </c>
      <c r="B184" t="s">
        <v>157</v>
      </c>
      <c r="C184" t="s">
        <v>186</v>
      </c>
      <c r="D184" t="s">
        <v>88</v>
      </c>
      <c r="E184" s="42">
        <v>77038</v>
      </c>
      <c r="F184" s="42">
        <f t="shared" si="43"/>
        <v>69334.2</v>
      </c>
      <c r="G184" s="42">
        <f t="shared" si="44"/>
        <v>84741.8</v>
      </c>
    </row>
    <row r="185" spans="1:7" x14ac:dyDescent="0.25">
      <c r="A185" t="s">
        <v>29</v>
      </c>
      <c r="B185" t="s">
        <v>157</v>
      </c>
      <c r="C185" t="s">
        <v>186</v>
      </c>
      <c r="D185" t="s">
        <v>89</v>
      </c>
      <c r="E185" s="42">
        <v>69226</v>
      </c>
      <c r="F185" s="42">
        <f t="shared" ref="F185:F188" si="45">E185*0.9</f>
        <v>62303.4</v>
      </c>
      <c r="G185" s="42">
        <f t="shared" ref="G185:G188" si="46">E185*1.1</f>
        <v>76148.600000000006</v>
      </c>
    </row>
    <row r="186" spans="1:7" x14ac:dyDescent="0.25">
      <c r="A186" t="s">
        <v>29</v>
      </c>
      <c r="B186" t="s">
        <v>157</v>
      </c>
      <c r="C186" t="s">
        <v>186</v>
      </c>
      <c r="D186" t="s">
        <v>90</v>
      </c>
      <c r="E186" s="42">
        <v>65930</v>
      </c>
      <c r="F186" s="42">
        <f t="shared" si="45"/>
        <v>59337</v>
      </c>
      <c r="G186" s="42">
        <f t="shared" si="46"/>
        <v>72523</v>
      </c>
    </row>
    <row r="187" spans="1:7" x14ac:dyDescent="0.25">
      <c r="A187" t="s">
        <v>29</v>
      </c>
      <c r="B187" t="s">
        <v>158</v>
      </c>
      <c r="C187" t="s">
        <v>115</v>
      </c>
      <c r="D187" t="s">
        <v>85</v>
      </c>
      <c r="E187" s="42">
        <v>110782</v>
      </c>
      <c r="F187" s="42">
        <f t="shared" si="45"/>
        <v>99703.8</v>
      </c>
      <c r="G187" s="42">
        <f t="shared" si="46"/>
        <v>121860.20000000001</v>
      </c>
    </row>
    <row r="188" spans="1:7" x14ac:dyDescent="0.25">
      <c r="A188" t="s">
        <v>29</v>
      </c>
      <c r="B188" t="s">
        <v>158</v>
      </c>
      <c r="C188" t="s">
        <v>115</v>
      </c>
      <c r="D188" t="s">
        <v>86</v>
      </c>
      <c r="E188" s="42">
        <v>87467</v>
      </c>
      <c r="F188" s="42">
        <f t="shared" si="45"/>
        <v>78720.3</v>
      </c>
      <c r="G188" s="42">
        <f t="shared" si="46"/>
        <v>96213.700000000012</v>
      </c>
    </row>
    <row r="189" spans="1:7" x14ac:dyDescent="0.25">
      <c r="A189" t="s">
        <v>29</v>
      </c>
      <c r="B189" t="s">
        <v>158</v>
      </c>
      <c r="C189" t="s">
        <v>115</v>
      </c>
      <c r="D189" t="s">
        <v>87</v>
      </c>
      <c r="E189" s="42">
        <v>77000</v>
      </c>
      <c r="F189" s="42">
        <f>E189*0.9</f>
        <v>69300</v>
      </c>
      <c r="G189" s="42">
        <f>E189*1.1</f>
        <v>84700</v>
      </c>
    </row>
    <row r="190" spans="1:7" x14ac:dyDescent="0.25">
      <c r="A190" t="s">
        <v>29</v>
      </c>
      <c r="B190" t="s">
        <v>158</v>
      </c>
      <c r="C190" t="s">
        <v>115</v>
      </c>
      <c r="D190" t="s">
        <v>88</v>
      </c>
      <c r="E190" s="42">
        <v>73150</v>
      </c>
      <c r="F190" s="42">
        <f t="shared" ref="F190:F192" si="47">E190*0.9</f>
        <v>65835</v>
      </c>
      <c r="G190" s="42">
        <f t="shared" ref="G190:G192" si="48">E190*1.1</f>
        <v>80465</v>
      </c>
    </row>
    <row r="191" spans="1:7" x14ac:dyDescent="0.25">
      <c r="A191" t="s">
        <v>29</v>
      </c>
      <c r="B191" t="s">
        <v>158</v>
      </c>
      <c r="C191" t="s">
        <v>115</v>
      </c>
      <c r="D191" t="s">
        <v>89</v>
      </c>
      <c r="E191" s="42">
        <v>66724</v>
      </c>
      <c r="F191" s="42">
        <f t="shared" si="47"/>
        <v>60051.6</v>
      </c>
      <c r="G191" s="42">
        <f t="shared" si="48"/>
        <v>73396.400000000009</v>
      </c>
    </row>
    <row r="192" spans="1:7" x14ac:dyDescent="0.25">
      <c r="A192" t="s">
        <v>29</v>
      </c>
      <c r="B192" t="s">
        <v>158</v>
      </c>
      <c r="C192" t="s">
        <v>115</v>
      </c>
      <c r="D192" t="s">
        <v>90</v>
      </c>
      <c r="E192" s="42">
        <v>63547</v>
      </c>
      <c r="F192" s="42">
        <f t="shared" si="47"/>
        <v>57192.3</v>
      </c>
      <c r="G192" s="42">
        <f t="shared" si="48"/>
        <v>69901.700000000012</v>
      </c>
    </row>
    <row r="193" spans="1:7" x14ac:dyDescent="0.25">
      <c r="A193" t="s">
        <v>29</v>
      </c>
      <c r="B193" t="s">
        <v>159</v>
      </c>
      <c r="C193" t="s">
        <v>116</v>
      </c>
      <c r="D193" t="s">
        <v>85</v>
      </c>
      <c r="E193" s="42">
        <v>130897</v>
      </c>
      <c r="F193" s="42">
        <f t="shared" ref="F193:F196" si="49">E193*0.9</f>
        <v>117807.3</v>
      </c>
      <c r="G193" s="42">
        <f t="shared" ref="G193:G196" si="50">E193*1.1</f>
        <v>143986.70000000001</v>
      </c>
    </row>
    <row r="194" spans="1:7" x14ac:dyDescent="0.25">
      <c r="A194" t="s">
        <v>29</v>
      </c>
      <c r="B194" t="s">
        <v>159</v>
      </c>
      <c r="C194" t="s">
        <v>116</v>
      </c>
      <c r="D194" t="s">
        <v>86</v>
      </c>
      <c r="E194" s="42">
        <v>94106</v>
      </c>
      <c r="F194" s="42">
        <f t="shared" si="49"/>
        <v>84695.400000000009</v>
      </c>
      <c r="G194" s="42">
        <f t="shared" si="50"/>
        <v>103516.6</v>
      </c>
    </row>
    <row r="195" spans="1:7" x14ac:dyDescent="0.25">
      <c r="A195" t="s">
        <v>29</v>
      </c>
      <c r="B195" t="s">
        <v>159</v>
      </c>
      <c r="C195" t="s">
        <v>116</v>
      </c>
      <c r="D195" t="s">
        <v>87</v>
      </c>
      <c r="E195" s="42">
        <v>79547</v>
      </c>
      <c r="F195" s="42">
        <f t="shared" si="49"/>
        <v>71592.3</v>
      </c>
      <c r="G195" s="42">
        <f t="shared" si="50"/>
        <v>87501.700000000012</v>
      </c>
    </row>
    <row r="196" spans="1:7" x14ac:dyDescent="0.25">
      <c r="A196" t="s">
        <v>29</v>
      </c>
      <c r="B196" t="s">
        <v>159</v>
      </c>
      <c r="C196" t="s">
        <v>116</v>
      </c>
      <c r="D196" t="s">
        <v>88</v>
      </c>
      <c r="E196" s="42">
        <v>75569</v>
      </c>
      <c r="F196" s="42">
        <f t="shared" si="49"/>
        <v>68012.100000000006</v>
      </c>
      <c r="G196" s="42">
        <f t="shared" si="50"/>
        <v>83125.900000000009</v>
      </c>
    </row>
    <row r="197" spans="1:7" x14ac:dyDescent="0.25">
      <c r="A197" t="s">
        <v>29</v>
      </c>
      <c r="B197" t="s">
        <v>159</v>
      </c>
      <c r="C197" t="s">
        <v>116</v>
      </c>
      <c r="D197" t="s">
        <v>89</v>
      </c>
      <c r="E197" s="42">
        <v>68469</v>
      </c>
      <c r="F197" s="42">
        <f t="shared" ref="F197:F200" si="51">E197*0.9</f>
        <v>61622.1</v>
      </c>
      <c r="G197" s="42">
        <f t="shared" ref="G197:G200" si="52">E197*1.1</f>
        <v>75315.900000000009</v>
      </c>
    </row>
    <row r="198" spans="1:7" x14ac:dyDescent="0.25">
      <c r="A198" t="s">
        <v>29</v>
      </c>
      <c r="B198" t="s">
        <v>159</v>
      </c>
      <c r="C198" t="s">
        <v>116</v>
      </c>
      <c r="D198" t="s">
        <v>90</v>
      </c>
      <c r="E198" s="42">
        <v>65209</v>
      </c>
      <c r="F198" s="42">
        <f t="shared" si="51"/>
        <v>58688.1</v>
      </c>
      <c r="G198" s="42">
        <f t="shared" si="52"/>
        <v>71729.900000000009</v>
      </c>
    </row>
    <row r="199" spans="1:7" x14ac:dyDescent="0.25">
      <c r="A199" t="s">
        <v>29</v>
      </c>
      <c r="B199" t="s">
        <v>160</v>
      </c>
      <c r="C199" t="s">
        <v>117</v>
      </c>
      <c r="D199" t="s">
        <v>85</v>
      </c>
      <c r="E199" s="42">
        <v>119953</v>
      </c>
      <c r="F199" s="42">
        <f t="shared" si="51"/>
        <v>107957.7</v>
      </c>
      <c r="G199" s="42">
        <f t="shared" si="52"/>
        <v>131948.30000000002</v>
      </c>
    </row>
    <row r="200" spans="1:7" x14ac:dyDescent="0.25">
      <c r="A200" t="s">
        <v>29</v>
      </c>
      <c r="B200" t="s">
        <v>160</v>
      </c>
      <c r="C200" t="s">
        <v>117</v>
      </c>
      <c r="D200" t="s">
        <v>86</v>
      </c>
      <c r="E200" s="42">
        <v>86364</v>
      </c>
      <c r="F200" s="42">
        <f t="shared" si="51"/>
        <v>77727.600000000006</v>
      </c>
      <c r="G200" s="42">
        <f t="shared" si="52"/>
        <v>95000.400000000009</v>
      </c>
    </row>
    <row r="201" spans="1:7" x14ac:dyDescent="0.25">
      <c r="A201" t="s">
        <v>29</v>
      </c>
      <c r="B201" t="s">
        <v>160</v>
      </c>
      <c r="C201" t="s">
        <v>117</v>
      </c>
      <c r="D201" t="s">
        <v>87</v>
      </c>
      <c r="E201" s="42">
        <v>76950</v>
      </c>
      <c r="F201" s="42">
        <f t="shared" ref="F201:F204" si="53">E201*0.9</f>
        <v>69255</v>
      </c>
      <c r="G201" s="42">
        <f t="shared" ref="G201:G204" si="54">E201*1.1</f>
        <v>84645</v>
      </c>
    </row>
    <row r="202" spans="1:7" x14ac:dyDescent="0.25">
      <c r="A202" t="s">
        <v>29</v>
      </c>
      <c r="B202" t="s">
        <v>160</v>
      </c>
      <c r="C202" t="s">
        <v>117</v>
      </c>
      <c r="D202" t="s">
        <v>88</v>
      </c>
      <c r="E202" s="42">
        <v>73102</v>
      </c>
      <c r="F202" s="42">
        <f t="shared" si="53"/>
        <v>65791.8</v>
      </c>
      <c r="G202" s="42">
        <f t="shared" si="54"/>
        <v>80412.200000000012</v>
      </c>
    </row>
    <row r="203" spans="1:7" x14ac:dyDescent="0.25">
      <c r="A203" t="s">
        <v>29</v>
      </c>
      <c r="B203" t="s">
        <v>160</v>
      </c>
      <c r="C203" t="s">
        <v>117</v>
      </c>
      <c r="D203" t="s">
        <v>89</v>
      </c>
      <c r="E203" s="42">
        <v>71737</v>
      </c>
      <c r="F203" s="42">
        <f t="shared" si="53"/>
        <v>64563.3</v>
      </c>
      <c r="G203" s="42">
        <f t="shared" si="54"/>
        <v>78910.700000000012</v>
      </c>
    </row>
    <row r="204" spans="1:7" x14ac:dyDescent="0.25">
      <c r="A204" t="s">
        <v>29</v>
      </c>
      <c r="B204" t="s">
        <v>160</v>
      </c>
      <c r="C204" t="s">
        <v>117</v>
      </c>
      <c r="D204" t="s">
        <v>90</v>
      </c>
      <c r="E204" s="42">
        <v>68226</v>
      </c>
      <c r="F204" s="42">
        <f t="shared" si="53"/>
        <v>61403.4</v>
      </c>
      <c r="G204" s="42">
        <f t="shared" si="54"/>
        <v>75048.600000000006</v>
      </c>
    </row>
    <row r="205" spans="1:7" x14ac:dyDescent="0.25">
      <c r="A205" t="s">
        <v>29</v>
      </c>
      <c r="B205" t="s">
        <v>161</v>
      </c>
      <c r="C205" t="s">
        <v>118</v>
      </c>
      <c r="D205" t="s">
        <v>85</v>
      </c>
      <c r="E205" s="42">
        <v>101749</v>
      </c>
      <c r="F205" s="42">
        <f t="shared" ref="F205:F208" si="55">E205*0.9</f>
        <v>91574.1</v>
      </c>
      <c r="G205" s="42">
        <f t="shared" ref="G205:G208" si="56">E205*1.1</f>
        <v>111923.90000000001</v>
      </c>
    </row>
    <row r="206" spans="1:7" x14ac:dyDescent="0.25">
      <c r="A206" t="s">
        <v>29</v>
      </c>
      <c r="B206" t="s">
        <v>161</v>
      </c>
      <c r="C206" t="s">
        <v>118</v>
      </c>
      <c r="D206" t="s">
        <v>86</v>
      </c>
      <c r="E206" s="42">
        <v>90245</v>
      </c>
      <c r="F206" s="42">
        <f t="shared" si="55"/>
        <v>81220.5</v>
      </c>
      <c r="G206" s="42">
        <f t="shared" si="56"/>
        <v>99269.500000000015</v>
      </c>
    </row>
    <row r="207" spans="1:7" x14ac:dyDescent="0.25">
      <c r="A207" t="s">
        <v>29</v>
      </c>
      <c r="B207" t="s">
        <v>161</v>
      </c>
      <c r="C207" t="s">
        <v>118</v>
      </c>
      <c r="D207" t="s">
        <v>87</v>
      </c>
      <c r="E207" s="42">
        <v>77780</v>
      </c>
      <c r="F207" s="42">
        <f t="shared" si="55"/>
        <v>70002</v>
      </c>
      <c r="G207" s="42">
        <f t="shared" si="56"/>
        <v>85558</v>
      </c>
    </row>
    <row r="208" spans="1:7" x14ac:dyDescent="0.25">
      <c r="A208" t="s">
        <v>29</v>
      </c>
      <c r="B208" t="s">
        <v>161</v>
      </c>
      <c r="C208" t="s">
        <v>118</v>
      </c>
      <c r="D208" t="s">
        <v>88</v>
      </c>
      <c r="E208" s="42">
        <v>73891</v>
      </c>
      <c r="F208" s="42">
        <f t="shared" si="55"/>
        <v>66501.900000000009</v>
      </c>
      <c r="G208" s="42">
        <f t="shared" si="56"/>
        <v>81280.100000000006</v>
      </c>
    </row>
    <row r="209" spans="1:7" x14ac:dyDescent="0.25">
      <c r="A209" t="s">
        <v>29</v>
      </c>
      <c r="B209" t="s">
        <v>161</v>
      </c>
      <c r="C209" t="s">
        <v>118</v>
      </c>
      <c r="D209" t="s">
        <v>89</v>
      </c>
      <c r="E209" s="42">
        <v>69910</v>
      </c>
      <c r="F209" s="42">
        <f>E209*0.9</f>
        <v>62919</v>
      </c>
      <c r="G209" s="42">
        <f>E209*1.1</f>
        <v>76901</v>
      </c>
    </row>
    <row r="210" spans="1:7" x14ac:dyDescent="0.25">
      <c r="A210" t="s">
        <v>29</v>
      </c>
      <c r="B210" t="s">
        <v>161</v>
      </c>
      <c r="C210" t="s">
        <v>118</v>
      </c>
      <c r="D210" t="s">
        <v>90</v>
      </c>
      <c r="E210" s="42">
        <v>66581</v>
      </c>
      <c r="F210" s="42">
        <f t="shared" ref="F210:F212" si="57">E210*0.9</f>
        <v>59922.9</v>
      </c>
      <c r="G210" s="42">
        <f t="shared" ref="G210:G212" si="58">E210*1.1</f>
        <v>73239.100000000006</v>
      </c>
    </row>
    <row r="211" spans="1:7" x14ac:dyDescent="0.25">
      <c r="A211" t="s">
        <v>29</v>
      </c>
      <c r="B211" t="s">
        <v>162</v>
      </c>
      <c r="C211" t="s">
        <v>119</v>
      </c>
      <c r="D211" t="s">
        <v>85</v>
      </c>
      <c r="E211" s="42">
        <v>114610</v>
      </c>
      <c r="F211" s="42">
        <f t="shared" si="57"/>
        <v>103149</v>
      </c>
      <c r="G211" s="42">
        <f t="shared" si="58"/>
        <v>126071.00000000001</v>
      </c>
    </row>
    <row r="212" spans="1:7" x14ac:dyDescent="0.25">
      <c r="A212" t="s">
        <v>29</v>
      </c>
      <c r="B212" t="s">
        <v>162</v>
      </c>
      <c r="C212" t="s">
        <v>119</v>
      </c>
      <c r="D212" t="s">
        <v>86</v>
      </c>
      <c r="E212" s="42">
        <v>91366</v>
      </c>
      <c r="F212" s="42">
        <f t="shared" si="57"/>
        <v>82229.400000000009</v>
      </c>
      <c r="G212" s="42">
        <f t="shared" si="58"/>
        <v>100502.6</v>
      </c>
    </row>
    <row r="213" spans="1:7" x14ac:dyDescent="0.25">
      <c r="A213" t="s">
        <v>29</v>
      </c>
      <c r="B213" t="s">
        <v>162</v>
      </c>
      <c r="C213" t="s">
        <v>119</v>
      </c>
      <c r="D213" t="s">
        <v>87</v>
      </c>
      <c r="E213" s="42">
        <v>77000</v>
      </c>
      <c r="F213" s="42">
        <f t="shared" ref="F213:F216" si="59">E213*0.9</f>
        <v>69300</v>
      </c>
      <c r="G213" s="42">
        <f t="shared" ref="G213:G216" si="60">E213*1.1</f>
        <v>84700</v>
      </c>
    </row>
    <row r="214" spans="1:7" x14ac:dyDescent="0.25">
      <c r="A214" t="s">
        <v>29</v>
      </c>
      <c r="B214" t="s">
        <v>162</v>
      </c>
      <c r="C214" t="s">
        <v>119</v>
      </c>
      <c r="D214" t="s">
        <v>88</v>
      </c>
      <c r="E214" s="42">
        <v>73150</v>
      </c>
      <c r="F214" s="42">
        <f t="shared" si="59"/>
        <v>65835</v>
      </c>
      <c r="G214" s="42">
        <f t="shared" si="60"/>
        <v>80465</v>
      </c>
    </row>
    <row r="215" spans="1:7" x14ac:dyDescent="0.25">
      <c r="A215" t="s">
        <v>29</v>
      </c>
      <c r="B215" t="s">
        <v>162</v>
      </c>
      <c r="C215" t="s">
        <v>119</v>
      </c>
      <c r="D215" t="s">
        <v>89</v>
      </c>
      <c r="E215" s="42">
        <v>65002</v>
      </c>
      <c r="F215" s="42">
        <f t="shared" si="59"/>
        <v>58501.8</v>
      </c>
      <c r="G215" s="42">
        <f t="shared" si="60"/>
        <v>71502.200000000012</v>
      </c>
    </row>
    <row r="216" spans="1:7" x14ac:dyDescent="0.25">
      <c r="A216" t="s">
        <v>29</v>
      </c>
      <c r="B216" t="s">
        <v>162</v>
      </c>
      <c r="C216" t="s">
        <v>119</v>
      </c>
      <c r="D216" t="s">
        <v>90</v>
      </c>
      <c r="E216" s="42">
        <v>61907</v>
      </c>
      <c r="F216" s="42">
        <f t="shared" si="59"/>
        <v>55716.3</v>
      </c>
      <c r="G216" s="42">
        <f t="shared" si="60"/>
        <v>68097.700000000012</v>
      </c>
    </row>
    <row r="217" spans="1:7" x14ac:dyDescent="0.25">
      <c r="A217" t="s">
        <v>29</v>
      </c>
      <c r="B217" t="s">
        <v>163</v>
      </c>
      <c r="C217" t="s">
        <v>120</v>
      </c>
      <c r="D217" t="s">
        <v>85</v>
      </c>
      <c r="E217" s="42">
        <v>116399</v>
      </c>
      <c r="F217" s="42">
        <f t="shared" ref="F217:F248" si="61">E217*0.9</f>
        <v>104759.1</v>
      </c>
      <c r="G217" s="42">
        <f t="shared" ref="G217:G248" si="62">E217*1.1</f>
        <v>128038.90000000001</v>
      </c>
    </row>
    <row r="218" spans="1:7" x14ac:dyDescent="0.25">
      <c r="A218" t="s">
        <v>29</v>
      </c>
      <c r="B218" t="s">
        <v>163</v>
      </c>
      <c r="C218" t="s">
        <v>120</v>
      </c>
      <c r="D218" t="s">
        <v>86</v>
      </c>
      <c r="E218" s="42">
        <v>98526</v>
      </c>
      <c r="F218" s="42">
        <f t="shared" si="61"/>
        <v>88673.400000000009</v>
      </c>
      <c r="G218" s="42">
        <f t="shared" si="62"/>
        <v>108378.6</v>
      </c>
    </row>
    <row r="219" spans="1:7" x14ac:dyDescent="0.25">
      <c r="A219" t="s">
        <v>29</v>
      </c>
      <c r="B219" t="s">
        <v>163</v>
      </c>
      <c r="C219" t="s">
        <v>120</v>
      </c>
      <c r="D219" t="s">
        <v>87</v>
      </c>
      <c r="E219" s="42">
        <v>80000</v>
      </c>
      <c r="F219" s="42">
        <f t="shared" si="61"/>
        <v>72000</v>
      </c>
      <c r="G219" s="42">
        <f t="shared" si="62"/>
        <v>88000</v>
      </c>
    </row>
    <row r="220" spans="1:7" x14ac:dyDescent="0.25">
      <c r="A220" t="s">
        <v>29</v>
      </c>
      <c r="B220" t="s">
        <v>163</v>
      </c>
      <c r="C220" t="s">
        <v>120</v>
      </c>
      <c r="D220" t="s">
        <v>88</v>
      </c>
      <c r="E220" s="42">
        <v>76000</v>
      </c>
      <c r="F220" s="42">
        <f t="shared" si="61"/>
        <v>68400</v>
      </c>
      <c r="G220" s="42">
        <f t="shared" si="62"/>
        <v>83600</v>
      </c>
    </row>
    <row r="221" spans="1:7" x14ac:dyDescent="0.25">
      <c r="A221" t="s">
        <v>29</v>
      </c>
      <c r="B221" t="s">
        <v>163</v>
      </c>
      <c r="C221" t="s">
        <v>120</v>
      </c>
      <c r="D221" t="s">
        <v>89</v>
      </c>
      <c r="E221" s="42">
        <v>72474</v>
      </c>
      <c r="F221" s="42">
        <f t="shared" si="61"/>
        <v>65226.6</v>
      </c>
      <c r="G221" s="42">
        <f t="shared" si="62"/>
        <v>79721.400000000009</v>
      </c>
    </row>
    <row r="222" spans="1:7" x14ac:dyDescent="0.25">
      <c r="A222" t="s">
        <v>29</v>
      </c>
      <c r="B222" t="s">
        <v>163</v>
      </c>
      <c r="C222" t="s">
        <v>120</v>
      </c>
      <c r="D222" t="s">
        <v>90</v>
      </c>
      <c r="E222" s="42">
        <v>69023</v>
      </c>
      <c r="F222" s="42">
        <f t="shared" si="61"/>
        <v>62120.700000000004</v>
      </c>
      <c r="G222" s="42">
        <f t="shared" si="62"/>
        <v>75925.3</v>
      </c>
    </row>
    <row r="223" spans="1:7" x14ac:dyDescent="0.25">
      <c r="A223" t="s">
        <v>30</v>
      </c>
      <c r="B223" t="s">
        <v>164</v>
      </c>
      <c r="C223" t="s">
        <v>187</v>
      </c>
      <c r="D223" t="s">
        <v>85</v>
      </c>
      <c r="E223" s="42">
        <v>96464</v>
      </c>
      <c r="F223" s="42">
        <f t="shared" si="61"/>
        <v>86817.600000000006</v>
      </c>
      <c r="G223" s="42">
        <f t="shared" si="62"/>
        <v>106110.40000000001</v>
      </c>
    </row>
    <row r="224" spans="1:7" x14ac:dyDescent="0.25">
      <c r="A224" t="s">
        <v>30</v>
      </c>
      <c r="B224" t="s">
        <v>164</v>
      </c>
      <c r="C224" t="s">
        <v>187</v>
      </c>
      <c r="D224" t="s">
        <v>86</v>
      </c>
      <c r="E224" s="42">
        <v>82123</v>
      </c>
      <c r="F224" s="42">
        <f t="shared" si="61"/>
        <v>73910.7</v>
      </c>
      <c r="G224" s="42">
        <f t="shared" si="62"/>
        <v>90335.3</v>
      </c>
    </row>
    <row r="225" spans="1:7" x14ac:dyDescent="0.25">
      <c r="A225" t="s">
        <v>30</v>
      </c>
      <c r="B225" t="s">
        <v>164</v>
      </c>
      <c r="C225" t="s">
        <v>187</v>
      </c>
      <c r="D225" t="s">
        <v>87</v>
      </c>
      <c r="E225" s="42">
        <v>67000</v>
      </c>
      <c r="F225" s="42">
        <f t="shared" si="61"/>
        <v>60300</v>
      </c>
      <c r="G225" s="42">
        <f t="shared" si="62"/>
        <v>73700</v>
      </c>
    </row>
    <row r="226" spans="1:7" x14ac:dyDescent="0.25">
      <c r="A226" t="s">
        <v>30</v>
      </c>
      <c r="B226" t="s">
        <v>164</v>
      </c>
      <c r="C226" t="s">
        <v>187</v>
      </c>
      <c r="D226" t="s">
        <v>88</v>
      </c>
      <c r="E226" s="42">
        <v>63650</v>
      </c>
      <c r="F226" s="42">
        <f t="shared" si="61"/>
        <v>57285</v>
      </c>
      <c r="G226" s="42">
        <f t="shared" si="62"/>
        <v>70015</v>
      </c>
    </row>
    <row r="227" spans="1:7" x14ac:dyDescent="0.25">
      <c r="A227" t="s">
        <v>30</v>
      </c>
      <c r="B227" t="s">
        <v>164</v>
      </c>
      <c r="C227" t="s">
        <v>187</v>
      </c>
      <c r="D227" t="s">
        <v>89</v>
      </c>
      <c r="E227" s="42">
        <v>54692</v>
      </c>
      <c r="F227" s="42">
        <f t="shared" si="61"/>
        <v>49222.8</v>
      </c>
      <c r="G227" s="42">
        <f t="shared" si="62"/>
        <v>60161.200000000004</v>
      </c>
    </row>
    <row r="228" spans="1:7" x14ac:dyDescent="0.25">
      <c r="A228" t="s">
        <v>30</v>
      </c>
      <c r="B228" t="s">
        <v>164</v>
      </c>
      <c r="C228" t="s">
        <v>187</v>
      </c>
      <c r="D228" t="s">
        <v>90</v>
      </c>
      <c r="E228" s="42">
        <v>52088</v>
      </c>
      <c r="F228" s="42">
        <f t="shared" si="61"/>
        <v>46879.200000000004</v>
      </c>
      <c r="G228" s="42">
        <f t="shared" si="62"/>
        <v>57296.800000000003</v>
      </c>
    </row>
    <row r="229" spans="1:7" x14ac:dyDescent="0.25">
      <c r="A229" t="s">
        <v>30</v>
      </c>
      <c r="B229" t="s">
        <v>165</v>
      </c>
      <c r="C229" t="s">
        <v>121</v>
      </c>
      <c r="D229" t="s">
        <v>85</v>
      </c>
      <c r="E229" s="42">
        <v>100162</v>
      </c>
      <c r="F229" s="42">
        <f t="shared" si="61"/>
        <v>90145.8</v>
      </c>
      <c r="G229" s="42">
        <f t="shared" si="62"/>
        <v>110178.20000000001</v>
      </c>
    </row>
    <row r="230" spans="1:7" x14ac:dyDescent="0.25">
      <c r="A230" t="s">
        <v>30</v>
      </c>
      <c r="B230" t="s">
        <v>165</v>
      </c>
      <c r="C230" t="s">
        <v>121</v>
      </c>
      <c r="D230" t="s">
        <v>86</v>
      </c>
      <c r="E230" s="42">
        <v>79592</v>
      </c>
      <c r="F230" s="42">
        <f t="shared" si="61"/>
        <v>71632.800000000003</v>
      </c>
      <c r="G230" s="42">
        <f t="shared" si="62"/>
        <v>87551.200000000012</v>
      </c>
    </row>
    <row r="231" spans="1:7" x14ac:dyDescent="0.25">
      <c r="A231" t="s">
        <v>30</v>
      </c>
      <c r="B231" t="s">
        <v>165</v>
      </c>
      <c r="C231" t="s">
        <v>121</v>
      </c>
      <c r="D231" t="s">
        <v>87</v>
      </c>
      <c r="E231" s="42">
        <v>69185</v>
      </c>
      <c r="F231" s="42">
        <f t="shared" si="61"/>
        <v>62266.5</v>
      </c>
      <c r="G231" s="42">
        <f t="shared" si="62"/>
        <v>76103.5</v>
      </c>
    </row>
    <row r="232" spans="1:7" x14ac:dyDescent="0.25">
      <c r="A232" t="s">
        <v>30</v>
      </c>
      <c r="B232" t="s">
        <v>165</v>
      </c>
      <c r="C232" t="s">
        <v>121</v>
      </c>
      <c r="D232" t="s">
        <v>88</v>
      </c>
      <c r="E232" s="42">
        <v>65726</v>
      </c>
      <c r="F232" s="42">
        <f t="shared" si="61"/>
        <v>59153.4</v>
      </c>
      <c r="G232" s="42">
        <f t="shared" si="62"/>
        <v>72298.600000000006</v>
      </c>
    </row>
    <row r="233" spans="1:7" x14ac:dyDescent="0.25">
      <c r="A233" t="s">
        <v>30</v>
      </c>
      <c r="B233" t="s">
        <v>165</v>
      </c>
      <c r="C233" t="s">
        <v>121</v>
      </c>
      <c r="D233" t="s">
        <v>89</v>
      </c>
      <c r="E233" s="42">
        <v>55192</v>
      </c>
      <c r="F233" s="42">
        <f t="shared" si="61"/>
        <v>49672.800000000003</v>
      </c>
      <c r="G233" s="42">
        <f t="shared" si="62"/>
        <v>60711.200000000004</v>
      </c>
    </row>
    <row r="234" spans="1:7" x14ac:dyDescent="0.25">
      <c r="A234" t="s">
        <v>30</v>
      </c>
      <c r="B234" t="s">
        <v>165</v>
      </c>
      <c r="C234" t="s">
        <v>121</v>
      </c>
      <c r="D234" t="s">
        <v>90</v>
      </c>
      <c r="E234" s="42">
        <v>52564</v>
      </c>
      <c r="F234" s="42">
        <f t="shared" si="61"/>
        <v>47307.6</v>
      </c>
      <c r="G234" s="42">
        <f t="shared" si="62"/>
        <v>57820.4</v>
      </c>
    </row>
    <row r="235" spans="1:7" x14ac:dyDescent="0.25">
      <c r="A235" t="s">
        <v>30</v>
      </c>
      <c r="B235" t="s">
        <v>166</v>
      </c>
      <c r="C235" t="s">
        <v>31</v>
      </c>
      <c r="D235" t="s">
        <v>85</v>
      </c>
      <c r="E235" s="42">
        <v>101429</v>
      </c>
      <c r="F235" s="42">
        <f t="shared" si="61"/>
        <v>91286.1</v>
      </c>
      <c r="G235" s="42">
        <f t="shared" si="62"/>
        <v>111571.90000000001</v>
      </c>
    </row>
    <row r="236" spans="1:7" x14ac:dyDescent="0.25">
      <c r="A236" t="s">
        <v>30</v>
      </c>
      <c r="B236" t="s">
        <v>166</v>
      </c>
      <c r="C236" t="s">
        <v>31</v>
      </c>
      <c r="D236" t="s">
        <v>86</v>
      </c>
      <c r="E236" s="42">
        <v>77936</v>
      </c>
      <c r="F236" s="42">
        <f t="shared" si="61"/>
        <v>70142.400000000009</v>
      </c>
      <c r="G236" s="42">
        <f t="shared" si="62"/>
        <v>85729.600000000006</v>
      </c>
    </row>
    <row r="237" spans="1:7" x14ac:dyDescent="0.25">
      <c r="A237" t="s">
        <v>30</v>
      </c>
      <c r="B237" t="s">
        <v>166</v>
      </c>
      <c r="C237" t="s">
        <v>31</v>
      </c>
      <c r="D237" t="s">
        <v>87</v>
      </c>
      <c r="E237" s="42">
        <v>70000</v>
      </c>
      <c r="F237" s="42">
        <f t="shared" si="61"/>
        <v>63000</v>
      </c>
      <c r="G237" s="42">
        <f t="shared" si="62"/>
        <v>77000</v>
      </c>
    </row>
    <row r="238" spans="1:7" x14ac:dyDescent="0.25">
      <c r="A238" t="s">
        <v>30</v>
      </c>
      <c r="B238" t="s">
        <v>166</v>
      </c>
      <c r="C238" t="s">
        <v>31</v>
      </c>
      <c r="D238" t="s">
        <v>88</v>
      </c>
      <c r="E238" s="42">
        <v>66500</v>
      </c>
      <c r="F238" s="42">
        <f t="shared" si="61"/>
        <v>59850</v>
      </c>
      <c r="G238" s="42">
        <f t="shared" si="62"/>
        <v>73150</v>
      </c>
    </row>
    <row r="239" spans="1:7" x14ac:dyDescent="0.25">
      <c r="A239" t="s">
        <v>30</v>
      </c>
      <c r="B239" t="s">
        <v>166</v>
      </c>
      <c r="C239" t="s">
        <v>31</v>
      </c>
      <c r="D239" t="s">
        <v>89</v>
      </c>
      <c r="E239" s="42">
        <v>55132</v>
      </c>
      <c r="F239" s="42">
        <f t="shared" si="61"/>
        <v>49618.8</v>
      </c>
      <c r="G239" s="42">
        <f t="shared" si="62"/>
        <v>60645.200000000004</v>
      </c>
    </row>
    <row r="240" spans="1:7" x14ac:dyDescent="0.25">
      <c r="A240" t="s">
        <v>30</v>
      </c>
      <c r="B240" t="s">
        <v>166</v>
      </c>
      <c r="C240" t="s">
        <v>31</v>
      </c>
      <c r="D240" t="s">
        <v>90</v>
      </c>
      <c r="E240" s="42">
        <v>52507</v>
      </c>
      <c r="F240" s="42">
        <f t="shared" si="61"/>
        <v>47256.3</v>
      </c>
      <c r="G240" s="42">
        <f t="shared" si="62"/>
        <v>57757.700000000004</v>
      </c>
    </row>
    <row r="241" spans="1:7" x14ac:dyDescent="0.25">
      <c r="A241" t="s">
        <v>30</v>
      </c>
      <c r="B241" t="s">
        <v>167</v>
      </c>
      <c r="C241" t="s">
        <v>122</v>
      </c>
      <c r="D241" t="s">
        <v>85</v>
      </c>
      <c r="E241" s="42">
        <v>115489</v>
      </c>
      <c r="F241" s="42">
        <f t="shared" si="61"/>
        <v>103940.1</v>
      </c>
      <c r="G241" s="42">
        <f t="shared" si="62"/>
        <v>127037.90000000001</v>
      </c>
    </row>
    <row r="242" spans="1:7" x14ac:dyDescent="0.25">
      <c r="A242" t="s">
        <v>30</v>
      </c>
      <c r="B242" t="s">
        <v>167</v>
      </c>
      <c r="C242" t="s">
        <v>122</v>
      </c>
      <c r="D242" t="s">
        <v>86</v>
      </c>
      <c r="E242" s="42">
        <v>86040</v>
      </c>
      <c r="F242" s="42">
        <f t="shared" si="61"/>
        <v>77436</v>
      </c>
      <c r="G242" s="42">
        <f t="shared" si="62"/>
        <v>94644.000000000015</v>
      </c>
    </row>
    <row r="243" spans="1:7" x14ac:dyDescent="0.25">
      <c r="A243" t="s">
        <v>30</v>
      </c>
      <c r="B243" t="s">
        <v>167</v>
      </c>
      <c r="C243" t="s">
        <v>122</v>
      </c>
      <c r="D243" t="s">
        <v>87</v>
      </c>
      <c r="E243" s="42">
        <v>75000</v>
      </c>
      <c r="F243" s="42">
        <f t="shared" si="61"/>
        <v>67500</v>
      </c>
      <c r="G243" s="42">
        <f t="shared" si="62"/>
        <v>82500</v>
      </c>
    </row>
    <row r="244" spans="1:7" x14ac:dyDescent="0.25">
      <c r="A244" t="s">
        <v>30</v>
      </c>
      <c r="B244" t="s">
        <v>167</v>
      </c>
      <c r="C244" t="s">
        <v>122</v>
      </c>
      <c r="D244" t="s">
        <v>88</v>
      </c>
      <c r="E244" s="42">
        <v>71250</v>
      </c>
      <c r="F244" s="42">
        <f t="shared" si="61"/>
        <v>64125</v>
      </c>
      <c r="G244" s="42">
        <f t="shared" si="62"/>
        <v>78375</v>
      </c>
    </row>
    <row r="245" spans="1:7" x14ac:dyDescent="0.25">
      <c r="A245" t="s">
        <v>30</v>
      </c>
      <c r="B245" t="s">
        <v>167</v>
      </c>
      <c r="C245" t="s">
        <v>122</v>
      </c>
      <c r="D245" t="s">
        <v>89</v>
      </c>
      <c r="E245" s="42">
        <v>59596</v>
      </c>
      <c r="F245" s="42">
        <f t="shared" si="61"/>
        <v>53636.4</v>
      </c>
      <c r="G245" s="42">
        <f t="shared" si="62"/>
        <v>65555.600000000006</v>
      </c>
    </row>
    <row r="246" spans="1:7" x14ac:dyDescent="0.25">
      <c r="A246" t="s">
        <v>30</v>
      </c>
      <c r="B246" t="s">
        <v>167</v>
      </c>
      <c r="C246" t="s">
        <v>122</v>
      </c>
      <c r="D246" t="s">
        <v>90</v>
      </c>
      <c r="E246" s="42">
        <v>56759</v>
      </c>
      <c r="F246" s="42">
        <f t="shared" si="61"/>
        <v>51083.1</v>
      </c>
      <c r="G246" s="42">
        <f t="shared" si="62"/>
        <v>62434.9</v>
      </c>
    </row>
    <row r="247" spans="1:7" x14ac:dyDescent="0.25">
      <c r="A247" t="s">
        <v>30</v>
      </c>
      <c r="B247" t="s">
        <v>168</v>
      </c>
      <c r="C247" t="s">
        <v>32</v>
      </c>
      <c r="D247" t="s">
        <v>85</v>
      </c>
      <c r="E247" s="42">
        <v>100545</v>
      </c>
      <c r="F247" s="42">
        <f t="shared" si="61"/>
        <v>90490.5</v>
      </c>
      <c r="G247" s="42">
        <f t="shared" si="62"/>
        <v>110599.50000000001</v>
      </c>
    </row>
    <row r="248" spans="1:7" x14ac:dyDescent="0.25">
      <c r="A248" t="s">
        <v>30</v>
      </c>
      <c r="B248" t="s">
        <v>168</v>
      </c>
      <c r="C248" t="s">
        <v>32</v>
      </c>
      <c r="D248" t="s">
        <v>86</v>
      </c>
      <c r="E248" s="42">
        <v>84243</v>
      </c>
      <c r="F248" s="42">
        <f t="shared" si="61"/>
        <v>75818.7</v>
      </c>
      <c r="G248" s="42">
        <f t="shared" si="62"/>
        <v>92667.3</v>
      </c>
    </row>
    <row r="249" spans="1:7" x14ac:dyDescent="0.25">
      <c r="A249" t="s">
        <v>30</v>
      </c>
      <c r="B249" t="s">
        <v>168</v>
      </c>
      <c r="C249" t="s">
        <v>32</v>
      </c>
      <c r="D249" t="s">
        <v>87</v>
      </c>
      <c r="E249" s="42">
        <v>71116</v>
      </c>
      <c r="F249" s="42">
        <f t="shared" ref="F249:F280" si="63">E249*0.9</f>
        <v>64004.4</v>
      </c>
      <c r="G249" s="42">
        <f t="shared" ref="G249:G280" si="64">E249*1.1</f>
        <v>78227.600000000006</v>
      </c>
    </row>
    <row r="250" spans="1:7" x14ac:dyDescent="0.25">
      <c r="A250" t="s">
        <v>30</v>
      </c>
      <c r="B250" t="s">
        <v>168</v>
      </c>
      <c r="C250" t="s">
        <v>32</v>
      </c>
      <c r="D250" t="s">
        <v>88</v>
      </c>
      <c r="E250" s="42">
        <v>67560</v>
      </c>
      <c r="F250" s="42">
        <f t="shared" si="63"/>
        <v>60804</v>
      </c>
      <c r="G250" s="42">
        <f t="shared" si="64"/>
        <v>74316</v>
      </c>
    </row>
    <row r="251" spans="1:7" x14ac:dyDescent="0.25">
      <c r="A251" t="s">
        <v>30</v>
      </c>
      <c r="B251" t="s">
        <v>168</v>
      </c>
      <c r="C251" t="s">
        <v>32</v>
      </c>
      <c r="D251" t="s">
        <v>89</v>
      </c>
      <c r="E251" s="42">
        <v>55997</v>
      </c>
      <c r="F251" s="42">
        <f t="shared" si="63"/>
        <v>50397.3</v>
      </c>
      <c r="G251" s="42">
        <f t="shared" si="64"/>
        <v>61596.700000000004</v>
      </c>
    </row>
    <row r="252" spans="1:7" x14ac:dyDescent="0.25">
      <c r="A252" t="s">
        <v>30</v>
      </c>
      <c r="B252" t="s">
        <v>168</v>
      </c>
      <c r="C252" t="s">
        <v>32</v>
      </c>
      <c r="D252" t="s">
        <v>90</v>
      </c>
      <c r="E252" s="42">
        <v>53331</v>
      </c>
      <c r="F252" s="42">
        <f t="shared" si="63"/>
        <v>47997.9</v>
      </c>
      <c r="G252" s="42">
        <f t="shared" si="64"/>
        <v>58664.100000000006</v>
      </c>
    </row>
    <row r="253" spans="1:7" x14ac:dyDescent="0.25">
      <c r="A253" t="s">
        <v>30</v>
      </c>
      <c r="B253" t="s">
        <v>169</v>
      </c>
      <c r="C253" t="s">
        <v>123</v>
      </c>
      <c r="D253" t="s">
        <v>85</v>
      </c>
      <c r="E253" s="42">
        <v>110000</v>
      </c>
      <c r="F253" s="42">
        <f t="shared" si="63"/>
        <v>99000</v>
      </c>
      <c r="G253" s="42">
        <f t="shared" si="64"/>
        <v>121000.00000000001</v>
      </c>
    </row>
    <row r="254" spans="1:7" x14ac:dyDescent="0.25">
      <c r="A254" t="s">
        <v>30</v>
      </c>
      <c r="B254" t="s">
        <v>169</v>
      </c>
      <c r="C254" t="s">
        <v>123</v>
      </c>
      <c r="D254" t="s">
        <v>86</v>
      </c>
      <c r="E254" s="42">
        <v>88084</v>
      </c>
      <c r="F254" s="42">
        <f t="shared" si="63"/>
        <v>79275.600000000006</v>
      </c>
      <c r="G254" s="42">
        <f t="shared" si="64"/>
        <v>96892.400000000009</v>
      </c>
    </row>
    <row r="255" spans="1:7" x14ac:dyDescent="0.25">
      <c r="A255" t="s">
        <v>30</v>
      </c>
      <c r="B255" t="s">
        <v>169</v>
      </c>
      <c r="C255" t="s">
        <v>123</v>
      </c>
      <c r="D255" t="s">
        <v>87</v>
      </c>
      <c r="E255" s="42">
        <v>75974</v>
      </c>
      <c r="F255" s="42">
        <f t="shared" si="63"/>
        <v>68376.600000000006</v>
      </c>
      <c r="G255" s="42">
        <f t="shared" si="64"/>
        <v>83571.400000000009</v>
      </c>
    </row>
    <row r="256" spans="1:7" x14ac:dyDescent="0.25">
      <c r="A256" t="s">
        <v>30</v>
      </c>
      <c r="B256" t="s">
        <v>169</v>
      </c>
      <c r="C256" t="s">
        <v>123</v>
      </c>
      <c r="D256" t="s">
        <v>88</v>
      </c>
      <c r="E256" s="42">
        <v>70687</v>
      </c>
      <c r="F256" s="42">
        <f t="shared" si="63"/>
        <v>63618.3</v>
      </c>
      <c r="G256" s="42">
        <f t="shared" si="64"/>
        <v>77755.700000000012</v>
      </c>
    </row>
    <row r="257" spans="1:7" x14ac:dyDescent="0.25">
      <c r="A257" t="s">
        <v>30</v>
      </c>
      <c r="B257" t="s">
        <v>169</v>
      </c>
      <c r="C257" t="s">
        <v>123</v>
      </c>
      <c r="D257" t="s">
        <v>89</v>
      </c>
      <c r="E257" s="42">
        <v>61045</v>
      </c>
      <c r="F257" s="42">
        <f t="shared" si="63"/>
        <v>54940.5</v>
      </c>
      <c r="G257" s="42">
        <f t="shared" si="64"/>
        <v>67149.5</v>
      </c>
    </row>
    <row r="258" spans="1:7" x14ac:dyDescent="0.25">
      <c r="A258" t="s">
        <v>30</v>
      </c>
      <c r="B258" t="s">
        <v>169</v>
      </c>
      <c r="C258" t="s">
        <v>123</v>
      </c>
      <c r="D258" t="s">
        <v>90</v>
      </c>
      <c r="E258" s="42">
        <v>58139</v>
      </c>
      <c r="F258" s="42">
        <f t="shared" si="63"/>
        <v>52325.1</v>
      </c>
      <c r="G258" s="42">
        <f t="shared" si="64"/>
        <v>63952.900000000009</v>
      </c>
    </row>
    <row r="259" spans="1:7" x14ac:dyDescent="0.25">
      <c r="A259" t="s">
        <v>30</v>
      </c>
      <c r="B259" t="s">
        <v>170</v>
      </c>
      <c r="C259" t="s">
        <v>124</v>
      </c>
      <c r="D259" t="s">
        <v>85</v>
      </c>
      <c r="E259" s="42">
        <v>103717</v>
      </c>
      <c r="F259" s="42">
        <f t="shared" si="63"/>
        <v>93345.3</v>
      </c>
      <c r="G259" s="42">
        <f t="shared" si="64"/>
        <v>114088.70000000001</v>
      </c>
    </row>
    <row r="260" spans="1:7" x14ac:dyDescent="0.25">
      <c r="A260" t="s">
        <v>30</v>
      </c>
      <c r="B260" t="s">
        <v>170</v>
      </c>
      <c r="C260" t="s">
        <v>124</v>
      </c>
      <c r="D260" t="s">
        <v>86</v>
      </c>
      <c r="E260" s="42">
        <v>84099</v>
      </c>
      <c r="F260" s="42">
        <f t="shared" si="63"/>
        <v>75689.100000000006</v>
      </c>
      <c r="G260" s="42">
        <f t="shared" si="64"/>
        <v>92508.900000000009</v>
      </c>
    </row>
    <row r="261" spans="1:7" x14ac:dyDescent="0.25">
      <c r="A261" t="s">
        <v>30</v>
      </c>
      <c r="B261" t="s">
        <v>170</v>
      </c>
      <c r="C261" t="s">
        <v>124</v>
      </c>
      <c r="D261" t="s">
        <v>87</v>
      </c>
      <c r="E261" s="42">
        <v>72423</v>
      </c>
      <c r="F261" s="42">
        <f t="shared" si="63"/>
        <v>65180.700000000004</v>
      </c>
      <c r="G261" s="42">
        <f t="shared" si="64"/>
        <v>79665.3</v>
      </c>
    </row>
    <row r="262" spans="1:7" x14ac:dyDescent="0.25">
      <c r="A262" t="s">
        <v>30</v>
      </c>
      <c r="B262" t="s">
        <v>170</v>
      </c>
      <c r="C262" t="s">
        <v>124</v>
      </c>
      <c r="D262" t="s">
        <v>88</v>
      </c>
      <c r="E262" s="42">
        <v>68801</v>
      </c>
      <c r="F262" s="42">
        <f t="shared" si="63"/>
        <v>61920.9</v>
      </c>
      <c r="G262" s="42">
        <f t="shared" si="64"/>
        <v>75681.100000000006</v>
      </c>
    </row>
    <row r="263" spans="1:7" x14ac:dyDescent="0.25">
      <c r="A263" t="s">
        <v>30</v>
      </c>
      <c r="B263" t="s">
        <v>170</v>
      </c>
      <c r="C263" t="s">
        <v>124</v>
      </c>
      <c r="D263" t="s">
        <v>89</v>
      </c>
      <c r="E263" s="42">
        <v>59042</v>
      </c>
      <c r="F263" s="42">
        <f t="shared" si="63"/>
        <v>53137.8</v>
      </c>
      <c r="G263" s="42">
        <f t="shared" si="64"/>
        <v>64946.200000000004</v>
      </c>
    </row>
    <row r="264" spans="1:7" x14ac:dyDescent="0.25">
      <c r="A264" t="s">
        <v>30</v>
      </c>
      <c r="B264" t="s">
        <v>170</v>
      </c>
      <c r="C264" t="s">
        <v>124</v>
      </c>
      <c r="D264" t="s">
        <v>90</v>
      </c>
      <c r="E264" s="42">
        <v>56231</v>
      </c>
      <c r="F264" s="42">
        <f t="shared" si="63"/>
        <v>50607.9</v>
      </c>
      <c r="G264" s="42">
        <f t="shared" si="64"/>
        <v>61854.100000000006</v>
      </c>
    </row>
    <row r="265" spans="1:7" x14ac:dyDescent="0.25">
      <c r="A265" t="s">
        <v>30</v>
      </c>
      <c r="B265" t="s">
        <v>171</v>
      </c>
      <c r="C265" t="s">
        <v>125</v>
      </c>
      <c r="D265" t="s">
        <v>85</v>
      </c>
      <c r="E265" s="42">
        <v>102788</v>
      </c>
      <c r="F265" s="42">
        <f t="shared" si="63"/>
        <v>92509.2</v>
      </c>
      <c r="G265" s="42">
        <f t="shared" si="64"/>
        <v>113066.8</v>
      </c>
    </row>
    <row r="266" spans="1:7" x14ac:dyDescent="0.25">
      <c r="A266" t="s">
        <v>30</v>
      </c>
      <c r="B266" t="s">
        <v>171</v>
      </c>
      <c r="C266" t="s">
        <v>125</v>
      </c>
      <c r="D266" t="s">
        <v>86</v>
      </c>
      <c r="E266" s="42">
        <v>83817</v>
      </c>
      <c r="F266" s="42">
        <f t="shared" si="63"/>
        <v>75435.3</v>
      </c>
      <c r="G266" s="42">
        <f t="shared" si="64"/>
        <v>92198.700000000012</v>
      </c>
    </row>
    <row r="267" spans="1:7" x14ac:dyDescent="0.25">
      <c r="A267" t="s">
        <v>30</v>
      </c>
      <c r="B267" t="s">
        <v>171</v>
      </c>
      <c r="C267" t="s">
        <v>125</v>
      </c>
      <c r="D267" t="s">
        <v>87</v>
      </c>
      <c r="E267" s="42">
        <v>73938</v>
      </c>
      <c r="F267" s="42">
        <f t="shared" si="63"/>
        <v>66544.2</v>
      </c>
      <c r="G267" s="42">
        <f t="shared" si="64"/>
        <v>81331.8</v>
      </c>
    </row>
    <row r="268" spans="1:7" x14ac:dyDescent="0.25">
      <c r="A268" t="s">
        <v>30</v>
      </c>
      <c r="B268" t="s">
        <v>171</v>
      </c>
      <c r="C268" t="s">
        <v>125</v>
      </c>
      <c r="D268" t="s">
        <v>88</v>
      </c>
      <c r="E268" s="42">
        <v>70241</v>
      </c>
      <c r="F268" s="42">
        <f t="shared" si="63"/>
        <v>63216.9</v>
      </c>
      <c r="G268" s="42">
        <f t="shared" si="64"/>
        <v>77265.100000000006</v>
      </c>
    </row>
    <row r="269" spans="1:7" x14ac:dyDescent="0.25">
      <c r="A269" t="s">
        <v>30</v>
      </c>
      <c r="B269" t="s">
        <v>171</v>
      </c>
      <c r="C269" t="s">
        <v>125</v>
      </c>
      <c r="D269" t="s">
        <v>89</v>
      </c>
      <c r="E269" s="42">
        <v>54793</v>
      </c>
      <c r="F269" s="42">
        <f t="shared" si="63"/>
        <v>49313.700000000004</v>
      </c>
      <c r="G269" s="42">
        <f t="shared" si="64"/>
        <v>60272.3</v>
      </c>
    </row>
    <row r="270" spans="1:7" x14ac:dyDescent="0.25">
      <c r="A270" t="s">
        <v>30</v>
      </c>
      <c r="B270" t="s">
        <v>171</v>
      </c>
      <c r="C270" t="s">
        <v>125</v>
      </c>
      <c r="D270" t="s">
        <v>90</v>
      </c>
      <c r="E270" s="42">
        <v>52184</v>
      </c>
      <c r="F270" s="42">
        <f t="shared" si="63"/>
        <v>46965.599999999999</v>
      </c>
      <c r="G270" s="42">
        <f t="shared" si="64"/>
        <v>57402.400000000001</v>
      </c>
    </row>
    <row r="271" spans="1:7" x14ac:dyDescent="0.25">
      <c r="A271" t="s">
        <v>30</v>
      </c>
      <c r="B271" t="s">
        <v>172</v>
      </c>
      <c r="C271" t="s">
        <v>126</v>
      </c>
      <c r="D271" t="s">
        <v>85</v>
      </c>
      <c r="E271" s="42">
        <v>99982</v>
      </c>
      <c r="F271" s="42">
        <f t="shared" si="63"/>
        <v>89983.8</v>
      </c>
      <c r="G271" s="42">
        <f t="shared" si="64"/>
        <v>109980.20000000001</v>
      </c>
    </row>
    <row r="272" spans="1:7" x14ac:dyDescent="0.25">
      <c r="A272" t="s">
        <v>30</v>
      </c>
      <c r="B272" t="s">
        <v>172</v>
      </c>
      <c r="C272" t="s">
        <v>126</v>
      </c>
      <c r="D272" t="s">
        <v>86</v>
      </c>
      <c r="E272" s="42">
        <v>79642</v>
      </c>
      <c r="F272" s="42">
        <f t="shared" si="63"/>
        <v>71677.8</v>
      </c>
      <c r="G272" s="42">
        <f t="shared" si="64"/>
        <v>87606.200000000012</v>
      </c>
    </row>
    <row r="273" spans="1:7" x14ac:dyDescent="0.25">
      <c r="A273" t="s">
        <v>30</v>
      </c>
      <c r="B273" t="s">
        <v>172</v>
      </c>
      <c r="C273" t="s">
        <v>126</v>
      </c>
      <c r="D273" t="s">
        <v>87</v>
      </c>
      <c r="E273" s="42">
        <v>68667</v>
      </c>
      <c r="F273" s="42">
        <f t="shared" si="63"/>
        <v>61800.3</v>
      </c>
      <c r="G273" s="42">
        <f t="shared" si="64"/>
        <v>75533.700000000012</v>
      </c>
    </row>
    <row r="274" spans="1:7" x14ac:dyDescent="0.25">
      <c r="A274" t="s">
        <v>30</v>
      </c>
      <c r="B274" t="s">
        <v>172</v>
      </c>
      <c r="C274" t="s">
        <v>126</v>
      </c>
      <c r="D274" t="s">
        <v>88</v>
      </c>
      <c r="E274" s="42">
        <v>65233</v>
      </c>
      <c r="F274" s="42">
        <f t="shared" si="63"/>
        <v>58709.700000000004</v>
      </c>
      <c r="G274" s="42">
        <f t="shared" si="64"/>
        <v>71756.3</v>
      </c>
    </row>
    <row r="275" spans="1:7" x14ac:dyDescent="0.25">
      <c r="A275" t="s">
        <v>30</v>
      </c>
      <c r="B275" t="s">
        <v>172</v>
      </c>
      <c r="C275" t="s">
        <v>126</v>
      </c>
      <c r="D275" t="s">
        <v>89</v>
      </c>
      <c r="E275" s="42">
        <v>52341</v>
      </c>
      <c r="F275" s="42">
        <f t="shared" si="63"/>
        <v>47106.9</v>
      </c>
      <c r="G275" s="42">
        <f t="shared" si="64"/>
        <v>57575.100000000006</v>
      </c>
    </row>
    <row r="276" spans="1:7" x14ac:dyDescent="0.25">
      <c r="A276" t="s">
        <v>30</v>
      </c>
      <c r="B276" t="s">
        <v>172</v>
      </c>
      <c r="C276" t="s">
        <v>126</v>
      </c>
      <c r="D276" t="s">
        <v>90</v>
      </c>
      <c r="E276" s="42">
        <v>49849</v>
      </c>
      <c r="F276" s="42">
        <f t="shared" si="63"/>
        <v>44864.1</v>
      </c>
      <c r="G276" s="42">
        <f t="shared" si="64"/>
        <v>54833.9</v>
      </c>
    </row>
    <row r="277" spans="1:7" x14ac:dyDescent="0.25">
      <c r="A277" t="s">
        <v>127</v>
      </c>
      <c r="B277" t="s">
        <v>173</v>
      </c>
      <c r="C277" t="s">
        <v>188</v>
      </c>
      <c r="D277" t="s">
        <v>85</v>
      </c>
      <c r="E277" s="42">
        <v>151100</v>
      </c>
      <c r="F277" s="42">
        <f t="shared" si="63"/>
        <v>135990</v>
      </c>
      <c r="G277" s="42">
        <f t="shared" si="64"/>
        <v>166210</v>
      </c>
    </row>
    <row r="278" spans="1:7" x14ac:dyDescent="0.25">
      <c r="A278" t="s">
        <v>127</v>
      </c>
      <c r="B278" t="s">
        <v>173</v>
      </c>
      <c r="C278" t="s">
        <v>188</v>
      </c>
      <c r="D278" t="s">
        <v>86</v>
      </c>
      <c r="E278" s="42">
        <v>134300</v>
      </c>
      <c r="F278" s="42">
        <f t="shared" si="63"/>
        <v>120870</v>
      </c>
      <c r="G278" s="42">
        <f t="shared" si="64"/>
        <v>147730</v>
      </c>
    </row>
    <row r="279" spans="1:7" x14ac:dyDescent="0.25">
      <c r="A279" t="s">
        <v>127</v>
      </c>
      <c r="B279" t="s">
        <v>173</v>
      </c>
      <c r="C279" t="s">
        <v>188</v>
      </c>
      <c r="D279" t="s">
        <v>87</v>
      </c>
      <c r="E279" s="42">
        <v>124400</v>
      </c>
      <c r="F279" s="42">
        <f t="shared" si="63"/>
        <v>111960</v>
      </c>
      <c r="G279" s="42">
        <f t="shared" si="64"/>
        <v>136840</v>
      </c>
    </row>
    <row r="280" spans="1:7" x14ac:dyDescent="0.25">
      <c r="A280" t="s">
        <v>127</v>
      </c>
      <c r="B280" t="s">
        <v>173</v>
      </c>
      <c r="C280" t="s">
        <v>188</v>
      </c>
      <c r="D280" t="s">
        <v>88</v>
      </c>
      <c r="E280" s="42">
        <v>118100</v>
      </c>
      <c r="F280" s="42">
        <f t="shared" si="63"/>
        <v>106290</v>
      </c>
      <c r="G280" s="42">
        <f t="shared" si="64"/>
        <v>129910.00000000001</v>
      </c>
    </row>
    <row r="281" spans="1:7" x14ac:dyDescent="0.25">
      <c r="A281" t="s">
        <v>127</v>
      </c>
      <c r="B281" t="s">
        <v>173</v>
      </c>
      <c r="C281" t="s">
        <v>188</v>
      </c>
      <c r="D281" t="s">
        <v>89</v>
      </c>
      <c r="E281" s="42">
        <v>79200</v>
      </c>
      <c r="F281" s="42">
        <f t="shared" ref="F281:F312" si="65">E281*0.9</f>
        <v>71280</v>
      </c>
      <c r="G281" s="42">
        <f t="shared" ref="G281:G312" si="66">E281*1.1</f>
        <v>87120</v>
      </c>
    </row>
    <row r="282" spans="1:7" x14ac:dyDescent="0.25">
      <c r="A282" t="s">
        <v>127</v>
      </c>
      <c r="B282" t="s">
        <v>173</v>
      </c>
      <c r="C282" t="s">
        <v>188</v>
      </c>
      <c r="D282" t="s">
        <v>90</v>
      </c>
      <c r="E282" s="42">
        <v>75400</v>
      </c>
      <c r="F282" s="42">
        <f t="shared" si="65"/>
        <v>67860</v>
      </c>
      <c r="G282" s="42">
        <f t="shared" si="66"/>
        <v>82940</v>
      </c>
    </row>
    <row r="283" spans="1:7" x14ac:dyDescent="0.25">
      <c r="A283" t="s">
        <v>127</v>
      </c>
      <c r="B283" t="s">
        <v>174</v>
      </c>
      <c r="C283" t="s">
        <v>128</v>
      </c>
      <c r="D283" t="s">
        <v>85</v>
      </c>
      <c r="E283" s="42">
        <v>157696</v>
      </c>
      <c r="F283" s="42">
        <f t="shared" si="65"/>
        <v>141926.39999999999</v>
      </c>
      <c r="G283" s="42">
        <f t="shared" si="66"/>
        <v>173465.60000000001</v>
      </c>
    </row>
    <row r="284" spans="1:7" x14ac:dyDescent="0.25">
      <c r="A284" t="s">
        <v>127</v>
      </c>
      <c r="B284" t="s">
        <v>174</v>
      </c>
      <c r="C284" t="s">
        <v>128</v>
      </c>
      <c r="D284" t="s">
        <v>86</v>
      </c>
      <c r="E284" s="42">
        <v>145387</v>
      </c>
      <c r="F284" s="42">
        <f t="shared" si="65"/>
        <v>130848.3</v>
      </c>
      <c r="G284" s="42">
        <f t="shared" si="66"/>
        <v>159925.70000000001</v>
      </c>
    </row>
    <row r="285" spans="1:7" x14ac:dyDescent="0.25">
      <c r="A285" t="s">
        <v>127</v>
      </c>
      <c r="B285" t="s">
        <v>174</v>
      </c>
      <c r="C285" t="s">
        <v>128</v>
      </c>
      <c r="D285" t="s">
        <v>87</v>
      </c>
      <c r="E285" s="42">
        <v>135000</v>
      </c>
      <c r="F285" s="42">
        <f t="shared" si="65"/>
        <v>121500</v>
      </c>
      <c r="G285" s="42">
        <f t="shared" si="66"/>
        <v>148500</v>
      </c>
    </row>
    <row r="286" spans="1:7" x14ac:dyDescent="0.25">
      <c r="A286" t="s">
        <v>127</v>
      </c>
      <c r="B286" t="s">
        <v>174</v>
      </c>
      <c r="C286" t="s">
        <v>128</v>
      </c>
      <c r="D286" t="s">
        <v>88</v>
      </c>
      <c r="E286" s="42">
        <v>128250</v>
      </c>
      <c r="F286" s="42">
        <f t="shared" si="65"/>
        <v>115425</v>
      </c>
      <c r="G286" s="42">
        <f t="shared" si="66"/>
        <v>141075</v>
      </c>
    </row>
    <row r="287" spans="1:7" x14ac:dyDescent="0.25">
      <c r="A287" t="s">
        <v>127</v>
      </c>
      <c r="B287" t="s">
        <v>174</v>
      </c>
      <c r="C287" t="s">
        <v>128</v>
      </c>
      <c r="D287" t="s">
        <v>89</v>
      </c>
      <c r="E287" s="42">
        <v>79163</v>
      </c>
      <c r="F287" s="42">
        <f t="shared" si="65"/>
        <v>71246.7</v>
      </c>
      <c r="G287" s="42">
        <f t="shared" si="66"/>
        <v>87079.3</v>
      </c>
    </row>
    <row r="288" spans="1:7" x14ac:dyDescent="0.25">
      <c r="A288" t="s">
        <v>127</v>
      </c>
      <c r="B288" t="s">
        <v>174</v>
      </c>
      <c r="C288" t="s">
        <v>128</v>
      </c>
      <c r="D288" t="s">
        <v>90</v>
      </c>
      <c r="E288" s="42">
        <v>75394</v>
      </c>
      <c r="F288" s="42">
        <f t="shared" si="65"/>
        <v>67854.600000000006</v>
      </c>
      <c r="G288" s="42">
        <f t="shared" si="66"/>
        <v>82933.400000000009</v>
      </c>
    </row>
    <row r="289" spans="1:7" x14ac:dyDescent="0.25">
      <c r="A289" t="s">
        <v>127</v>
      </c>
      <c r="B289" t="s">
        <v>175</v>
      </c>
      <c r="C289" t="s">
        <v>129</v>
      </c>
      <c r="D289" t="s">
        <v>85</v>
      </c>
      <c r="E289" s="42">
        <v>176362</v>
      </c>
      <c r="F289" s="42">
        <f t="shared" si="65"/>
        <v>158725.80000000002</v>
      </c>
      <c r="G289" s="42">
        <f t="shared" si="66"/>
        <v>193998.2</v>
      </c>
    </row>
    <row r="290" spans="1:7" x14ac:dyDescent="0.25">
      <c r="A290" t="s">
        <v>127</v>
      </c>
      <c r="B290" t="s">
        <v>175</v>
      </c>
      <c r="C290" t="s">
        <v>129</v>
      </c>
      <c r="D290" t="s">
        <v>86</v>
      </c>
      <c r="E290" s="42">
        <v>164723</v>
      </c>
      <c r="F290" s="42">
        <f t="shared" si="65"/>
        <v>148250.70000000001</v>
      </c>
      <c r="G290" s="42">
        <f t="shared" si="66"/>
        <v>181195.30000000002</v>
      </c>
    </row>
    <row r="291" spans="1:7" x14ac:dyDescent="0.25">
      <c r="A291" t="s">
        <v>127</v>
      </c>
      <c r="B291" t="s">
        <v>175</v>
      </c>
      <c r="C291" t="s">
        <v>129</v>
      </c>
      <c r="D291" t="s">
        <v>87</v>
      </c>
      <c r="E291" s="42">
        <v>156861</v>
      </c>
      <c r="F291" s="42">
        <f t="shared" si="65"/>
        <v>141174.9</v>
      </c>
      <c r="G291" s="42">
        <f t="shared" si="66"/>
        <v>172547.1</v>
      </c>
    </row>
    <row r="292" spans="1:7" x14ac:dyDescent="0.25">
      <c r="A292" t="s">
        <v>127</v>
      </c>
      <c r="B292" t="s">
        <v>175</v>
      </c>
      <c r="C292" t="s">
        <v>129</v>
      </c>
      <c r="D292" t="s">
        <v>88</v>
      </c>
      <c r="E292" s="42">
        <v>148362</v>
      </c>
      <c r="F292" s="42">
        <f t="shared" si="65"/>
        <v>133525.80000000002</v>
      </c>
      <c r="G292" s="42">
        <f t="shared" si="66"/>
        <v>163198.20000000001</v>
      </c>
    </row>
    <row r="293" spans="1:7" x14ac:dyDescent="0.25">
      <c r="A293" t="s">
        <v>127</v>
      </c>
      <c r="B293" t="s">
        <v>175</v>
      </c>
      <c r="C293" t="s">
        <v>129</v>
      </c>
      <c r="D293" t="s">
        <v>89</v>
      </c>
      <c r="E293" s="42">
        <v>82674</v>
      </c>
      <c r="F293" s="42">
        <f t="shared" si="65"/>
        <v>74406.600000000006</v>
      </c>
      <c r="G293" s="42">
        <f t="shared" si="66"/>
        <v>90941.400000000009</v>
      </c>
    </row>
    <row r="294" spans="1:7" x14ac:dyDescent="0.25">
      <c r="A294" t="s">
        <v>127</v>
      </c>
      <c r="B294" t="s">
        <v>175</v>
      </c>
      <c r="C294" t="s">
        <v>129</v>
      </c>
      <c r="D294" t="s">
        <v>90</v>
      </c>
      <c r="E294" s="42">
        <v>78738</v>
      </c>
      <c r="F294" s="42">
        <f t="shared" si="65"/>
        <v>70864.2</v>
      </c>
      <c r="G294" s="42">
        <f t="shared" si="66"/>
        <v>86611.8</v>
      </c>
    </row>
    <row r="295" spans="1:7" x14ac:dyDescent="0.25">
      <c r="A295" t="s">
        <v>127</v>
      </c>
      <c r="B295" t="s">
        <v>176</v>
      </c>
      <c r="C295" t="s">
        <v>130</v>
      </c>
      <c r="D295" t="s">
        <v>85</v>
      </c>
      <c r="E295" s="42">
        <v>140127</v>
      </c>
      <c r="F295" s="42">
        <f t="shared" si="65"/>
        <v>126114.3</v>
      </c>
      <c r="G295" s="42">
        <f t="shared" si="66"/>
        <v>154139.70000000001</v>
      </c>
    </row>
    <row r="296" spans="1:7" x14ac:dyDescent="0.25">
      <c r="A296" t="s">
        <v>127</v>
      </c>
      <c r="B296" t="s">
        <v>176</v>
      </c>
      <c r="C296" t="s">
        <v>130</v>
      </c>
      <c r="D296" t="s">
        <v>86</v>
      </c>
      <c r="E296" s="42">
        <v>116246</v>
      </c>
      <c r="F296" s="42">
        <f t="shared" si="65"/>
        <v>104621.40000000001</v>
      </c>
      <c r="G296" s="42">
        <f t="shared" si="66"/>
        <v>127870.6</v>
      </c>
    </row>
    <row r="297" spans="1:7" x14ac:dyDescent="0.25">
      <c r="A297" t="s">
        <v>127</v>
      </c>
      <c r="B297" t="s">
        <v>176</v>
      </c>
      <c r="C297" t="s">
        <v>130</v>
      </c>
      <c r="D297" t="s">
        <v>87</v>
      </c>
      <c r="E297" s="42">
        <v>106284</v>
      </c>
      <c r="F297" s="42">
        <f t="shared" si="65"/>
        <v>95655.6</v>
      </c>
      <c r="G297" s="42">
        <f t="shared" si="66"/>
        <v>116912.40000000001</v>
      </c>
    </row>
    <row r="298" spans="1:7" x14ac:dyDescent="0.25">
      <c r="A298" t="s">
        <v>127</v>
      </c>
      <c r="B298" t="s">
        <v>176</v>
      </c>
      <c r="C298" t="s">
        <v>130</v>
      </c>
      <c r="D298" t="s">
        <v>88</v>
      </c>
      <c r="E298" s="42">
        <v>100969</v>
      </c>
      <c r="F298" s="42">
        <f t="shared" si="65"/>
        <v>90872.1</v>
      </c>
      <c r="G298" s="42">
        <f t="shared" si="66"/>
        <v>111065.90000000001</v>
      </c>
    </row>
    <row r="299" spans="1:7" x14ac:dyDescent="0.25">
      <c r="A299" t="s">
        <v>127</v>
      </c>
      <c r="B299" t="s">
        <v>176</v>
      </c>
      <c r="C299" t="s">
        <v>130</v>
      </c>
      <c r="D299" t="s">
        <v>89</v>
      </c>
      <c r="E299" s="42">
        <v>78670</v>
      </c>
      <c r="F299" s="42">
        <f t="shared" si="65"/>
        <v>70803</v>
      </c>
      <c r="G299" s="42">
        <f t="shared" si="66"/>
        <v>86537</v>
      </c>
    </row>
    <row r="300" spans="1:7" x14ac:dyDescent="0.25">
      <c r="A300" t="s">
        <v>127</v>
      </c>
      <c r="B300" t="s">
        <v>176</v>
      </c>
      <c r="C300" t="s">
        <v>130</v>
      </c>
      <c r="D300" t="s">
        <v>90</v>
      </c>
      <c r="E300" s="42">
        <v>74924</v>
      </c>
      <c r="F300" s="42">
        <f t="shared" si="65"/>
        <v>67431.600000000006</v>
      </c>
      <c r="G300" s="42">
        <f t="shared" si="66"/>
        <v>82416.400000000009</v>
      </c>
    </row>
    <row r="301" spans="1:7" x14ac:dyDescent="0.25">
      <c r="A301" t="s">
        <v>127</v>
      </c>
      <c r="B301" t="s">
        <v>176</v>
      </c>
      <c r="C301" t="s">
        <v>131</v>
      </c>
      <c r="D301" t="s">
        <v>85</v>
      </c>
      <c r="E301" s="42">
        <v>171679</v>
      </c>
      <c r="F301" s="42">
        <f t="shared" si="65"/>
        <v>154511.1</v>
      </c>
      <c r="G301" s="42">
        <f t="shared" si="66"/>
        <v>188846.90000000002</v>
      </c>
    </row>
    <row r="302" spans="1:7" x14ac:dyDescent="0.25">
      <c r="A302" t="s">
        <v>127</v>
      </c>
      <c r="B302" t="s">
        <v>176</v>
      </c>
      <c r="C302" t="s">
        <v>131</v>
      </c>
      <c r="D302" t="s">
        <v>86</v>
      </c>
      <c r="E302" s="42">
        <v>162292</v>
      </c>
      <c r="F302" s="42">
        <f t="shared" si="65"/>
        <v>146062.80000000002</v>
      </c>
      <c r="G302" s="42">
        <f t="shared" si="66"/>
        <v>178521.2</v>
      </c>
    </row>
    <row r="303" spans="1:7" x14ac:dyDescent="0.25">
      <c r="A303" t="s">
        <v>127</v>
      </c>
      <c r="B303" t="s">
        <v>176</v>
      </c>
      <c r="C303" t="s">
        <v>131</v>
      </c>
      <c r="D303" t="s">
        <v>87</v>
      </c>
      <c r="E303" s="42">
        <v>146000</v>
      </c>
      <c r="F303" s="42">
        <f t="shared" si="65"/>
        <v>131400</v>
      </c>
      <c r="G303" s="42">
        <f t="shared" si="66"/>
        <v>160600</v>
      </c>
    </row>
    <row r="304" spans="1:7" x14ac:dyDescent="0.25">
      <c r="A304" t="s">
        <v>127</v>
      </c>
      <c r="B304" t="s">
        <v>176</v>
      </c>
      <c r="C304" t="s">
        <v>131</v>
      </c>
      <c r="D304" t="s">
        <v>88</v>
      </c>
      <c r="E304" s="42">
        <v>138700</v>
      </c>
      <c r="F304" s="42">
        <f t="shared" si="65"/>
        <v>124830</v>
      </c>
      <c r="G304" s="42">
        <f t="shared" si="66"/>
        <v>152570</v>
      </c>
    </row>
    <row r="305" spans="1:7" x14ac:dyDescent="0.25">
      <c r="A305" t="s">
        <v>127</v>
      </c>
      <c r="B305" t="s">
        <v>176</v>
      </c>
      <c r="C305" t="s">
        <v>131</v>
      </c>
      <c r="D305" t="s">
        <v>89</v>
      </c>
      <c r="E305" s="42">
        <v>86443</v>
      </c>
      <c r="F305" s="42">
        <f t="shared" si="65"/>
        <v>77798.7</v>
      </c>
      <c r="G305" s="42">
        <f t="shared" si="66"/>
        <v>95087.3</v>
      </c>
    </row>
    <row r="306" spans="1:7" x14ac:dyDescent="0.25">
      <c r="A306" t="s">
        <v>127</v>
      </c>
      <c r="B306" t="s">
        <v>176</v>
      </c>
      <c r="C306" t="s">
        <v>131</v>
      </c>
      <c r="D306" t="s">
        <v>90</v>
      </c>
      <c r="E306" s="42">
        <v>82327</v>
      </c>
      <c r="F306" s="42">
        <f t="shared" si="65"/>
        <v>74094.3</v>
      </c>
      <c r="G306" s="42">
        <f t="shared" si="66"/>
        <v>90559.700000000012</v>
      </c>
    </row>
    <row r="307" spans="1:7" x14ac:dyDescent="0.25">
      <c r="A307" t="s">
        <v>127</v>
      </c>
      <c r="B307" t="s">
        <v>177</v>
      </c>
      <c r="C307" t="s">
        <v>132</v>
      </c>
      <c r="D307" t="s">
        <v>85</v>
      </c>
      <c r="E307" s="42">
        <v>163362</v>
      </c>
      <c r="F307" s="42">
        <f t="shared" si="65"/>
        <v>147025.80000000002</v>
      </c>
      <c r="G307" s="42">
        <f t="shared" si="66"/>
        <v>179698.2</v>
      </c>
    </row>
    <row r="308" spans="1:7" x14ac:dyDescent="0.25">
      <c r="A308" t="s">
        <v>127</v>
      </c>
      <c r="B308" t="s">
        <v>177</v>
      </c>
      <c r="C308" t="s">
        <v>132</v>
      </c>
      <c r="D308" t="s">
        <v>86</v>
      </c>
      <c r="E308" s="42">
        <v>145171</v>
      </c>
      <c r="F308" s="42">
        <f t="shared" si="65"/>
        <v>130653.90000000001</v>
      </c>
      <c r="G308" s="42">
        <f t="shared" si="66"/>
        <v>159688.1</v>
      </c>
    </row>
    <row r="309" spans="1:7" x14ac:dyDescent="0.25">
      <c r="A309" t="s">
        <v>127</v>
      </c>
      <c r="B309" t="s">
        <v>177</v>
      </c>
      <c r="C309" t="s">
        <v>132</v>
      </c>
      <c r="D309" t="s">
        <v>87</v>
      </c>
      <c r="E309" s="42">
        <v>135000</v>
      </c>
      <c r="F309" s="42">
        <f t="shared" si="65"/>
        <v>121500</v>
      </c>
      <c r="G309" s="42">
        <f t="shared" si="66"/>
        <v>148500</v>
      </c>
    </row>
    <row r="310" spans="1:7" x14ac:dyDescent="0.25">
      <c r="A310" t="s">
        <v>127</v>
      </c>
      <c r="B310" t="s">
        <v>177</v>
      </c>
      <c r="C310" t="s">
        <v>132</v>
      </c>
      <c r="D310" t="s">
        <v>88</v>
      </c>
      <c r="E310" s="42">
        <v>128250</v>
      </c>
      <c r="F310" s="42">
        <f t="shared" si="65"/>
        <v>115425</v>
      </c>
      <c r="G310" s="42">
        <f t="shared" si="66"/>
        <v>141075</v>
      </c>
    </row>
    <row r="311" spans="1:7" x14ac:dyDescent="0.25">
      <c r="A311" t="s">
        <v>127</v>
      </c>
      <c r="B311" t="s">
        <v>177</v>
      </c>
      <c r="C311" t="s">
        <v>132</v>
      </c>
      <c r="D311" t="s">
        <v>89</v>
      </c>
      <c r="E311" s="42">
        <v>77420</v>
      </c>
      <c r="F311" s="42">
        <f t="shared" si="65"/>
        <v>69678</v>
      </c>
      <c r="G311" s="42">
        <f t="shared" si="66"/>
        <v>85162</v>
      </c>
    </row>
    <row r="312" spans="1:7" x14ac:dyDescent="0.25">
      <c r="A312" t="s">
        <v>127</v>
      </c>
      <c r="B312" t="s">
        <v>177</v>
      </c>
      <c r="C312" t="s">
        <v>132</v>
      </c>
      <c r="D312" t="s">
        <v>90</v>
      </c>
      <c r="E312" s="42">
        <v>73734</v>
      </c>
      <c r="F312" s="42">
        <f t="shared" si="65"/>
        <v>66360.600000000006</v>
      </c>
      <c r="G312" s="42">
        <f t="shared" si="66"/>
        <v>81107.400000000009</v>
      </c>
    </row>
    <row r="313" spans="1:7" x14ac:dyDescent="0.25">
      <c r="A313" t="s">
        <v>33</v>
      </c>
      <c r="B313" t="s">
        <v>178</v>
      </c>
      <c r="C313" t="s">
        <v>189</v>
      </c>
      <c r="D313" t="s">
        <v>85</v>
      </c>
      <c r="E313" s="42">
        <v>110038</v>
      </c>
      <c r="F313" s="42">
        <f t="shared" ref="F313:F344" si="67">E313*0.9</f>
        <v>99034.2</v>
      </c>
      <c r="G313" s="42">
        <f t="shared" ref="G313:G344" si="68">E313*1.1</f>
        <v>121041.8</v>
      </c>
    </row>
    <row r="314" spans="1:7" x14ac:dyDescent="0.25">
      <c r="A314" t="s">
        <v>33</v>
      </c>
      <c r="B314" t="s">
        <v>178</v>
      </c>
      <c r="C314" t="s">
        <v>189</v>
      </c>
      <c r="D314" t="s">
        <v>86</v>
      </c>
      <c r="E314" s="42">
        <v>87056</v>
      </c>
      <c r="F314" s="42">
        <f t="shared" si="67"/>
        <v>78350.400000000009</v>
      </c>
      <c r="G314" s="42">
        <f t="shared" si="68"/>
        <v>95761.600000000006</v>
      </c>
    </row>
    <row r="315" spans="1:7" x14ac:dyDescent="0.25">
      <c r="A315" t="s">
        <v>33</v>
      </c>
      <c r="B315" t="s">
        <v>178</v>
      </c>
      <c r="C315" t="s">
        <v>189</v>
      </c>
      <c r="D315" t="s">
        <v>87</v>
      </c>
      <c r="E315" s="42">
        <v>79784</v>
      </c>
      <c r="F315" s="42">
        <f t="shared" si="67"/>
        <v>71805.600000000006</v>
      </c>
      <c r="G315" s="42">
        <f t="shared" si="68"/>
        <v>87762.400000000009</v>
      </c>
    </row>
    <row r="316" spans="1:7" x14ac:dyDescent="0.25">
      <c r="A316" t="s">
        <v>33</v>
      </c>
      <c r="B316" t="s">
        <v>178</v>
      </c>
      <c r="C316" t="s">
        <v>189</v>
      </c>
      <c r="D316" t="s">
        <v>88</v>
      </c>
      <c r="E316" s="42">
        <v>75795</v>
      </c>
      <c r="F316" s="42">
        <f t="shared" si="67"/>
        <v>68215.5</v>
      </c>
      <c r="G316" s="42">
        <f t="shared" si="68"/>
        <v>83374.5</v>
      </c>
    </row>
    <row r="317" spans="1:7" x14ac:dyDescent="0.25">
      <c r="A317" t="s">
        <v>33</v>
      </c>
      <c r="B317" t="s">
        <v>178</v>
      </c>
      <c r="C317" t="s">
        <v>189</v>
      </c>
      <c r="D317" t="s">
        <v>89</v>
      </c>
      <c r="E317" s="42">
        <v>67160</v>
      </c>
      <c r="F317" s="42">
        <f t="shared" si="67"/>
        <v>60444</v>
      </c>
      <c r="G317" s="42">
        <f t="shared" si="68"/>
        <v>73876</v>
      </c>
    </row>
    <row r="318" spans="1:7" x14ac:dyDescent="0.25">
      <c r="A318" t="s">
        <v>33</v>
      </c>
      <c r="B318" t="s">
        <v>178</v>
      </c>
      <c r="C318" t="s">
        <v>189</v>
      </c>
      <c r="D318" t="s">
        <v>90</v>
      </c>
      <c r="E318" s="42">
        <v>63962</v>
      </c>
      <c r="F318" s="42">
        <f t="shared" si="67"/>
        <v>57565.8</v>
      </c>
      <c r="G318" s="42">
        <f t="shared" si="68"/>
        <v>70358.200000000012</v>
      </c>
    </row>
    <row r="319" spans="1:7" x14ac:dyDescent="0.25">
      <c r="A319" t="s">
        <v>33</v>
      </c>
      <c r="B319" t="s">
        <v>179</v>
      </c>
      <c r="C319" t="s">
        <v>133</v>
      </c>
      <c r="D319" t="s">
        <v>85</v>
      </c>
      <c r="E319" s="42">
        <v>143514</v>
      </c>
      <c r="F319" s="42">
        <f t="shared" si="67"/>
        <v>129162.6</v>
      </c>
      <c r="G319" s="42">
        <f t="shared" si="68"/>
        <v>157865.40000000002</v>
      </c>
    </row>
    <row r="320" spans="1:7" x14ac:dyDescent="0.25">
      <c r="A320" t="s">
        <v>33</v>
      </c>
      <c r="B320" t="s">
        <v>179</v>
      </c>
      <c r="C320" t="s">
        <v>133</v>
      </c>
      <c r="D320" t="s">
        <v>86</v>
      </c>
      <c r="E320" s="42">
        <v>115694</v>
      </c>
      <c r="F320" s="42">
        <f t="shared" si="67"/>
        <v>104124.6</v>
      </c>
      <c r="G320" s="42">
        <f t="shared" si="68"/>
        <v>127263.40000000001</v>
      </c>
    </row>
    <row r="321" spans="1:7" x14ac:dyDescent="0.25">
      <c r="A321" t="s">
        <v>33</v>
      </c>
      <c r="B321" t="s">
        <v>179</v>
      </c>
      <c r="C321" t="s">
        <v>133</v>
      </c>
      <c r="D321" t="s">
        <v>87</v>
      </c>
      <c r="E321" s="42">
        <v>103579</v>
      </c>
      <c r="F321" s="42">
        <f t="shared" si="67"/>
        <v>93221.1</v>
      </c>
      <c r="G321" s="42">
        <f t="shared" si="68"/>
        <v>113936.90000000001</v>
      </c>
    </row>
    <row r="322" spans="1:7" x14ac:dyDescent="0.25">
      <c r="A322" t="s">
        <v>33</v>
      </c>
      <c r="B322" t="s">
        <v>179</v>
      </c>
      <c r="C322" t="s">
        <v>133</v>
      </c>
      <c r="D322" t="s">
        <v>88</v>
      </c>
      <c r="E322" s="42">
        <v>98400</v>
      </c>
      <c r="F322" s="42">
        <f t="shared" si="67"/>
        <v>88560</v>
      </c>
      <c r="G322" s="42">
        <f t="shared" si="68"/>
        <v>108240.00000000001</v>
      </c>
    </row>
    <row r="323" spans="1:7" x14ac:dyDescent="0.25">
      <c r="A323" t="s">
        <v>33</v>
      </c>
      <c r="B323" t="s">
        <v>179</v>
      </c>
      <c r="C323" t="s">
        <v>133</v>
      </c>
      <c r="D323" t="s">
        <v>89</v>
      </c>
      <c r="E323" s="42">
        <v>74999</v>
      </c>
      <c r="F323" s="42">
        <f t="shared" si="67"/>
        <v>67499.100000000006</v>
      </c>
      <c r="G323" s="42">
        <f t="shared" si="68"/>
        <v>82498.900000000009</v>
      </c>
    </row>
    <row r="324" spans="1:7" x14ac:dyDescent="0.25">
      <c r="A324" t="s">
        <v>33</v>
      </c>
      <c r="B324" t="s">
        <v>179</v>
      </c>
      <c r="C324" t="s">
        <v>133</v>
      </c>
      <c r="D324" t="s">
        <v>90</v>
      </c>
      <c r="E324" s="42">
        <v>71428</v>
      </c>
      <c r="F324" s="42">
        <f t="shared" si="67"/>
        <v>64285.200000000004</v>
      </c>
      <c r="G324" s="42">
        <f t="shared" si="68"/>
        <v>78570.8</v>
      </c>
    </row>
    <row r="325" spans="1:7" x14ac:dyDescent="0.25">
      <c r="A325" t="s">
        <v>33</v>
      </c>
      <c r="B325" t="s">
        <v>180</v>
      </c>
      <c r="C325" t="s">
        <v>134</v>
      </c>
      <c r="D325" t="s">
        <v>85</v>
      </c>
      <c r="E325" s="42">
        <v>131546</v>
      </c>
      <c r="F325" s="42">
        <f t="shared" si="67"/>
        <v>118391.40000000001</v>
      </c>
      <c r="G325" s="42">
        <f t="shared" si="68"/>
        <v>144700.6</v>
      </c>
    </row>
    <row r="326" spans="1:7" x14ac:dyDescent="0.25">
      <c r="A326" t="s">
        <v>33</v>
      </c>
      <c r="B326" t="s">
        <v>180</v>
      </c>
      <c r="C326" t="s">
        <v>134</v>
      </c>
      <c r="D326" t="s">
        <v>86</v>
      </c>
      <c r="E326" s="42">
        <v>103773</v>
      </c>
      <c r="F326" s="42">
        <f t="shared" si="67"/>
        <v>93395.7</v>
      </c>
      <c r="G326" s="42">
        <f t="shared" si="68"/>
        <v>114150.3</v>
      </c>
    </row>
    <row r="327" spans="1:7" x14ac:dyDescent="0.25">
      <c r="A327" t="s">
        <v>33</v>
      </c>
      <c r="B327" t="s">
        <v>180</v>
      </c>
      <c r="C327" t="s">
        <v>134</v>
      </c>
      <c r="D327" t="s">
        <v>87</v>
      </c>
      <c r="E327" s="42">
        <v>92511</v>
      </c>
      <c r="F327" s="42">
        <f t="shared" si="67"/>
        <v>83259.900000000009</v>
      </c>
      <c r="G327" s="42">
        <f t="shared" si="68"/>
        <v>101762.1</v>
      </c>
    </row>
    <row r="328" spans="1:7" x14ac:dyDescent="0.25">
      <c r="A328" t="s">
        <v>33</v>
      </c>
      <c r="B328" t="s">
        <v>180</v>
      </c>
      <c r="C328" t="s">
        <v>134</v>
      </c>
      <c r="D328" t="s">
        <v>88</v>
      </c>
      <c r="E328" s="42">
        <v>87885</v>
      </c>
      <c r="F328" s="42">
        <f t="shared" si="67"/>
        <v>79096.5</v>
      </c>
      <c r="G328" s="42">
        <f t="shared" si="68"/>
        <v>96673.500000000015</v>
      </c>
    </row>
    <row r="329" spans="1:7" x14ac:dyDescent="0.25">
      <c r="A329" t="s">
        <v>33</v>
      </c>
      <c r="B329" t="s">
        <v>180</v>
      </c>
      <c r="C329" t="s">
        <v>134</v>
      </c>
      <c r="D329" t="s">
        <v>89</v>
      </c>
      <c r="E329" s="42">
        <v>72738</v>
      </c>
      <c r="F329" s="42">
        <f t="shared" si="67"/>
        <v>65464.200000000004</v>
      </c>
      <c r="G329" s="42">
        <f t="shared" si="68"/>
        <v>80011.8</v>
      </c>
    </row>
    <row r="330" spans="1:7" x14ac:dyDescent="0.25">
      <c r="A330" t="s">
        <v>33</v>
      </c>
      <c r="B330" t="s">
        <v>180</v>
      </c>
      <c r="C330" t="s">
        <v>134</v>
      </c>
      <c r="D330" t="s">
        <v>90</v>
      </c>
      <c r="E330" s="42">
        <v>69275</v>
      </c>
      <c r="F330" s="42">
        <f t="shared" si="67"/>
        <v>62347.5</v>
      </c>
      <c r="G330" s="42">
        <f t="shared" si="68"/>
        <v>76202.5</v>
      </c>
    </row>
    <row r="331" spans="1:7" x14ac:dyDescent="0.25">
      <c r="A331" t="s">
        <v>33</v>
      </c>
      <c r="B331" t="s">
        <v>180</v>
      </c>
      <c r="C331" t="s">
        <v>135</v>
      </c>
      <c r="D331" t="s">
        <v>85</v>
      </c>
      <c r="E331" s="42">
        <v>134725</v>
      </c>
      <c r="F331" s="42">
        <f t="shared" si="67"/>
        <v>121252.5</v>
      </c>
      <c r="G331" s="42">
        <f t="shared" si="68"/>
        <v>148197.5</v>
      </c>
    </row>
    <row r="332" spans="1:7" x14ac:dyDescent="0.25">
      <c r="A332" t="s">
        <v>33</v>
      </c>
      <c r="B332" t="s">
        <v>180</v>
      </c>
      <c r="C332" t="s">
        <v>135</v>
      </c>
      <c r="D332" t="s">
        <v>86</v>
      </c>
      <c r="E332" s="42">
        <v>109496</v>
      </c>
      <c r="F332" s="42">
        <f t="shared" si="67"/>
        <v>98546.400000000009</v>
      </c>
      <c r="G332" s="42">
        <f t="shared" si="68"/>
        <v>120445.6</v>
      </c>
    </row>
    <row r="333" spans="1:7" x14ac:dyDescent="0.25">
      <c r="A333" t="s">
        <v>33</v>
      </c>
      <c r="B333" t="s">
        <v>180</v>
      </c>
      <c r="C333" t="s">
        <v>135</v>
      </c>
      <c r="D333" t="s">
        <v>87</v>
      </c>
      <c r="E333" s="42">
        <v>94567</v>
      </c>
      <c r="F333" s="42">
        <f t="shared" si="67"/>
        <v>85110.3</v>
      </c>
      <c r="G333" s="42">
        <f t="shared" si="68"/>
        <v>104023.70000000001</v>
      </c>
    </row>
    <row r="334" spans="1:7" x14ac:dyDescent="0.25">
      <c r="A334" t="s">
        <v>33</v>
      </c>
      <c r="B334" t="s">
        <v>180</v>
      </c>
      <c r="C334" t="s">
        <v>135</v>
      </c>
      <c r="D334" t="s">
        <v>88</v>
      </c>
      <c r="E334" s="42">
        <v>89838</v>
      </c>
      <c r="F334" s="42">
        <f t="shared" si="67"/>
        <v>80854.2</v>
      </c>
      <c r="G334" s="42">
        <f t="shared" si="68"/>
        <v>98821.8</v>
      </c>
    </row>
    <row r="335" spans="1:7" x14ac:dyDescent="0.25">
      <c r="A335" t="s">
        <v>33</v>
      </c>
      <c r="B335" t="s">
        <v>180</v>
      </c>
      <c r="C335" t="s">
        <v>135</v>
      </c>
      <c r="D335" t="s">
        <v>89</v>
      </c>
      <c r="E335" s="42">
        <v>79267</v>
      </c>
      <c r="F335" s="42">
        <f t="shared" si="67"/>
        <v>71340.3</v>
      </c>
      <c r="G335" s="42">
        <f t="shared" si="68"/>
        <v>87193.700000000012</v>
      </c>
    </row>
    <row r="336" spans="1:7" x14ac:dyDescent="0.25">
      <c r="A336" t="s">
        <v>33</v>
      </c>
      <c r="B336" t="s">
        <v>180</v>
      </c>
      <c r="C336" t="s">
        <v>135</v>
      </c>
      <c r="D336" t="s">
        <v>90</v>
      </c>
      <c r="E336" s="42">
        <v>75493</v>
      </c>
      <c r="F336" s="42">
        <f t="shared" si="67"/>
        <v>67943.7</v>
      </c>
      <c r="G336" s="42">
        <f t="shared" si="68"/>
        <v>83042.3</v>
      </c>
    </row>
    <row r="337" spans="1:7" x14ac:dyDescent="0.25">
      <c r="A337" t="s">
        <v>33</v>
      </c>
      <c r="B337" t="s">
        <v>180</v>
      </c>
      <c r="C337" t="s">
        <v>136</v>
      </c>
      <c r="D337" t="s">
        <v>85</v>
      </c>
      <c r="E337" s="42">
        <v>143725</v>
      </c>
      <c r="F337" s="42">
        <f t="shared" si="67"/>
        <v>129352.5</v>
      </c>
      <c r="G337" s="42">
        <f t="shared" si="68"/>
        <v>158097.5</v>
      </c>
    </row>
    <row r="338" spans="1:7" x14ac:dyDescent="0.25">
      <c r="A338" t="s">
        <v>33</v>
      </c>
      <c r="B338" t="s">
        <v>180</v>
      </c>
      <c r="C338" t="s">
        <v>136</v>
      </c>
      <c r="D338" t="s">
        <v>86</v>
      </c>
      <c r="E338" s="42">
        <v>115099</v>
      </c>
      <c r="F338" s="42">
        <f t="shared" si="67"/>
        <v>103589.1</v>
      </c>
      <c r="G338" s="42">
        <f t="shared" si="68"/>
        <v>126608.90000000001</v>
      </c>
    </row>
    <row r="339" spans="1:7" x14ac:dyDescent="0.25">
      <c r="A339" t="s">
        <v>33</v>
      </c>
      <c r="B339" t="s">
        <v>180</v>
      </c>
      <c r="C339" t="s">
        <v>136</v>
      </c>
      <c r="D339" t="s">
        <v>87</v>
      </c>
      <c r="E339" s="42">
        <v>103000</v>
      </c>
      <c r="F339" s="42">
        <f t="shared" si="67"/>
        <v>92700</v>
      </c>
      <c r="G339" s="42">
        <f t="shared" si="68"/>
        <v>113300.00000000001</v>
      </c>
    </row>
    <row r="340" spans="1:7" x14ac:dyDescent="0.25">
      <c r="A340" t="s">
        <v>33</v>
      </c>
      <c r="B340" t="s">
        <v>180</v>
      </c>
      <c r="C340" t="s">
        <v>136</v>
      </c>
      <c r="D340" t="s">
        <v>88</v>
      </c>
      <c r="E340" s="42">
        <v>97850</v>
      </c>
      <c r="F340" s="42">
        <f t="shared" si="67"/>
        <v>88065</v>
      </c>
      <c r="G340" s="42">
        <f t="shared" si="68"/>
        <v>107635.00000000001</v>
      </c>
    </row>
    <row r="341" spans="1:7" x14ac:dyDescent="0.25">
      <c r="A341" t="s">
        <v>33</v>
      </c>
      <c r="B341" t="s">
        <v>180</v>
      </c>
      <c r="C341" t="s">
        <v>136</v>
      </c>
      <c r="D341" t="s">
        <v>89</v>
      </c>
      <c r="E341" s="42">
        <v>85760</v>
      </c>
      <c r="F341" s="42">
        <f t="shared" si="67"/>
        <v>77184</v>
      </c>
      <c r="G341" s="42">
        <f t="shared" si="68"/>
        <v>94336.000000000015</v>
      </c>
    </row>
    <row r="342" spans="1:7" x14ac:dyDescent="0.25">
      <c r="A342" t="s">
        <v>33</v>
      </c>
      <c r="B342" t="s">
        <v>180</v>
      </c>
      <c r="C342" t="s">
        <v>136</v>
      </c>
      <c r="D342" t="s">
        <v>90</v>
      </c>
      <c r="E342" s="42">
        <v>81677</v>
      </c>
      <c r="F342" s="42">
        <f t="shared" si="67"/>
        <v>73509.3</v>
      </c>
      <c r="G342" s="42">
        <f t="shared" si="68"/>
        <v>89844.700000000012</v>
      </c>
    </row>
    <row r="343" spans="1:7" x14ac:dyDescent="0.25">
      <c r="A343" t="s">
        <v>33</v>
      </c>
      <c r="B343" t="s">
        <v>180</v>
      </c>
      <c r="C343" t="s">
        <v>137</v>
      </c>
      <c r="D343" t="s">
        <v>85</v>
      </c>
      <c r="E343" s="42">
        <v>149512</v>
      </c>
      <c r="F343" s="42">
        <f t="shared" si="67"/>
        <v>134560.80000000002</v>
      </c>
      <c r="G343" s="42">
        <f t="shared" si="68"/>
        <v>164463.20000000001</v>
      </c>
    </row>
    <row r="344" spans="1:7" x14ac:dyDescent="0.25">
      <c r="A344" t="s">
        <v>33</v>
      </c>
      <c r="B344" t="s">
        <v>180</v>
      </c>
      <c r="C344" t="s">
        <v>137</v>
      </c>
      <c r="D344" t="s">
        <v>86</v>
      </c>
      <c r="E344" s="42">
        <v>110107</v>
      </c>
      <c r="F344" s="42">
        <f t="shared" si="67"/>
        <v>99096.3</v>
      </c>
      <c r="G344" s="42">
        <f t="shared" si="68"/>
        <v>121117.70000000001</v>
      </c>
    </row>
    <row r="345" spans="1:7" x14ac:dyDescent="0.25">
      <c r="A345" t="s">
        <v>33</v>
      </c>
      <c r="B345" t="s">
        <v>180</v>
      </c>
      <c r="C345" t="s">
        <v>137</v>
      </c>
      <c r="D345" t="s">
        <v>87</v>
      </c>
      <c r="E345" s="42">
        <v>97268</v>
      </c>
      <c r="F345" s="42">
        <f t="shared" ref="F345:F376" si="69">E345*0.9</f>
        <v>87541.2</v>
      </c>
      <c r="G345" s="42">
        <f t="shared" ref="G345:G376" si="70">E345*1.1</f>
        <v>106994.8</v>
      </c>
    </row>
    <row r="346" spans="1:7" x14ac:dyDescent="0.25">
      <c r="A346" t="s">
        <v>33</v>
      </c>
      <c r="B346" t="s">
        <v>180</v>
      </c>
      <c r="C346" t="s">
        <v>137</v>
      </c>
      <c r="D346" t="s">
        <v>88</v>
      </c>
      <c r="E346" s="42">
        <v>92404</v>
      </c>
      <c r="F346" s="42">
        <f t="shared" si="69"/>
        <v>83163.600000000006</v>
      </c>
      <c r="G346" s="42">
        <f t="shared" si="70"/>
        <v>101644.40000000001</v>
      </c>
    </row>
    <row r="347" spans="1:7" x14ac:dyDescent="0.25">
      <c r="A347" t="s">
        <v>33</v>
      </c>
      <c r="B347" t="s">
        <v>180</v>
      </c>
      <c r="C347" t="s">
        <v>137</v>
      </c>
      <c r="D347" t="s">
        <v>89</v>
      </c>
      <c r="E347" s="42">
        <v>81661</v>
      </c>
      <c r="F347" s="42">
        <f t="shared" si="69"/>
        <v>73494.900000000009</v>
      </c>
      <c r="G347" s="42">
        <f t="shared" si="70"/>
        <v>89827.1</v>
      </c>
    </row>
    <row r="348" spans="1:7" x14ac:dyDescent="0.25">
      <c r="A348" t="s">
        <v>33</v>
      </c>
      <c r="B348" t="s">
        <v>180</v>
      </c>
      <c r="C348" t="s">
        <v>137</v>
      </c>
      <c r="D348" t="s">
        <v>90</v>
      </c>
      <c r="E348" s="42">
        <v>77773</v>
      </c>
      <c r="F348" s="42">
        <f t="shared" si="69"/>
        <v>69995.7</v>
      </c>
      <c r="G348" s="42">
        <f t="shared" si="70"/>
        <v>85550.3</v>
      </c>
    </row>
    <row r="349" spans="1:7" x14ac:dyDescent="0.25">
      <c r="A349" t="s">
        <v>33</v>
      </c>
      <c r="B349" t="s">
        <v>180</v>
      </c>
      <c r="C349" t="s">
        <v>138</v>
      </c>
      <c r="D349" t="s">
        <v>85</v>
      </c>
      <c r="E349" s="42">
        <v>143508</v>
      </c>
      <c r="F349" s="42">
        <f t="shared" si="69"/>
        <v>129157.2</v>
      </c>
      <c r="G349" s="42">
        <f t="shared" si="70"/>
        <v>157858.80000000002</v>
      </c>
    </row>
    <row r="350" spans="1:7" x14ac:dyDescent="0.25">
      <c r="A350" t="s">
        <v>33</v>
      </c>
      <c r="B350" t="s">
        <v>180</v>
      </c>
      <c r="C350" t="s">
        <v>138</v>
      </c>
      <c r="D350" t="s">
        <v>86</v>
      </c>
      <c r="E350" s="42">
        <v>107627</v>
      </c>
      <c r="F350" s="42">
        <f t="shared" si="69"/>
        <v>96864.3</v>
      </c>
      <c r="G350" s="42">
        <f t="shared" si="70"/>
        <v>118389.70000000001</v>
      </c>
    </row>
    <row r="351" spans="1:7" x14ac:dyDescent="0.25">
      <c r="A351" t="s">
        <v>33</v>
      </c>
      <c r="B351" t="s">
        <v>180</v>
      </c>
      <c r="C351" t="s">
        <v>138</v>
      </c>
      <c r="D351" t="s">
        <v>87</v>
      </c>
      <c r="E351" s="42">
        <v>99495</v>
      </c>
      <c r="F351" s="42">
        <f t="shared" si="69"/>
        <v>89545.5</v>
      </c>
      <c r="G351" s="42">
        <f t="shared" si="70"/>
        <v>109444.50000000001</v>
      </c>
    </row>
    <row r="352" spans="1:7" x14ac:dyDescent="0.25">
      <c r="A352" t="s">
        <v>33</v>
      </c>
      <c r="B352" t="s">
        <v>180</v>
      </c>
      <c r="C352" t="s">
        <v>138</v>
      </c>
      <c r="D352" t="s">
        <v>88</v>
      </c>
      <c r="E352" s="42">
        <v>94520</v>
      </c>
      <c r="F352" s="42">
        <f t="shared" si="69"/>
        <v>85068</v>
      </c>
      <c r="G352" s="42">
        <f t="shared" si="70"/>
        <v>103972.00000000001</v>
      </c>
    </row>
    <row r="353" spans="1:7" x14ac:dyDescent="0.25">
      <c r="A353" t="s">
        <v>33</v>
      </c>
      <c r="B353" t="s">
        <v>180</v>
      </c>
      <c r="C353" t="s">
        <v>138</v>
      </c>
      <c r="D353" t="s">
        <v>89</v>
      </c>
      <c r="E353" s="42">
        <v>70102</v>
      </c>
      <c r="F353" s="42">
        <f t="shared" si="69"/>
        <v>63091.8</v>
      </c>
      <c r="G353" s="42">
        <f t="shared" si="70"/>
        <v>77112.200000000012</v>
      </c>
    </row>
    <row r="354" spans="1:7" x14ac:dyDescent="0.25">
      <c r="A354" t="s">
        <v>33</v>
      </c>
      <c r="B354" t="s">
        <v>180</v>
      </c>
      <c r="C354" t="s">
        <v>138</v>
      </c>
      <c r="D354" t="s">
        <v>90</v>
      </c>
      <c r="E354" s="42">
        <v>66764</v>
      </c>
      <c r="F354" s="42">
        <f t="shared" si="69"/>
        <v>60087.6</v>
      </c>
      <c r="G354" s="42">
        <f t="shared" si="70"/>
        <v>73440.400000000009</v>
      </c>
    </row>
    <row r="355" spans="1:7" x14ac:dyDescent="0.25">
      <c r="A355" t="s">
        <v>33</v>
      </c>
      <c r="B355" t="s">
        <v>181</v>
      </c>
      <c r="C355" t="s">
        <v>139</v>
      </c>
      <c r="D355" t="s">
        <v>85</v>
      </c>
      <c r="E355" s="42">
        <v>107250</v>
      </c>
      <c r="F355" s="42">
        <f t="shared" si="69"/>
        <v>96525</v>
      </c>
      <c r="G355" s="42">
        <f t="shared" si="70"/>
        <v>117975.00000000001</v>
      </c>
    </row>
    <row r="356" spans="1:7" x14ac:dyDescent="0.25">
      <c r="A356" t="s">
        <v>33</v>
      </c>
      <c r="B356" t="s">
        <v>181</v>
      </c>
      <c r="C356" t="s">
        <v>139</v>
      </c>
      <c r="D356" t="s">
        <v>86</v>
      </c>
      <c r="E356" s="42">
        <v>94180</v>
      </c>
      <c r="F356" s="42">
        <f t="shared" si="69"/>
        <v>84762</v>
      </c>
      <c r="G356" s="42">
        <f t="shared" si="70"/>
        <v>103598.00000000001</v>
      </c>
    </row>
    <row r="357" spans="1:7" x14ac:dyDescent="0.25">
      <c r="A357" t="s">
        <v>33</v>
      </c>
      <c r="B357" t="s">
        <v>181</v>
      </c>
      <c r="C357" t="s">
        <v>139</v>
      </c>
      <c r="D357" t="s">
        <v>87</v>
      </c>
      <c r="E357" s="42">
        <v>84606</v>
      </c>
      <c r="F357" s="42">
        <f t="shared" si="69"/>
        <v>76145.400000000009</v>
      </c>
      <c r="G357" s="42">
        <f t="shared" si="70"/>
        <v>93066.6</v>
      </c>
    </row>
    <row r="358" spans="1:7" x14ac:dyDescent="0.25">
      <c r="A358" t="s">
        <v>33</v>
      </c>
      <c r="B358" t="s">
        <v>181</v>
      </c>
      <c r="C358" t="s">
        <v>139</v>
      </c>
      <c r="D358" t="s">
        <v>88</v>
      </c>
      <c r="E358" s="42">
        <v>80375</v>
      </c>
      <c r="F358" s="42">
        <f t="shared" si="69"/>
        <v>72337.5</v>
      </c>
      <c r="G358" s="42">
        <f t="shared" si="70"/>
        <v>88412.5</v>
      </c>
    </row>
    <row r="359" spans="1:7" x14ac:dyDescent="0.25">
      <c r="A359" t="s">
        <v>33</v>
      </c>
      <c r="B359" t="s">
        <v>181</v>
      </c>
      <c r="C359" t="s">
        <v>139</v>
      </c>
      <c r="D359" t="s">
        <v>89</v>
      </c>
      <c r="E359" s="42">
        <v>73663</v>
      </c>
      <c r="F359" s="42">
        <f t="shared" si="69"/>
        <v>66296.7</v>
      </c>
      <c r="G359" s="42">
        <f t="shared" si="70"/>
        <v>81029.3</v>
      </c>
    </row>
    <row r="360" spans="1:7" x14ac:dyDescent="0.25">
      <c r="A360" t="s">
        <v>33</v>
      </c>
      <c r="B360" t="s">
        <v>181</v>
      </c>
      <c r="C360" t="s">
        <v>139</v>
      </c>
      <c r="D360" t="s">
        <v>90</v>
      </c>
      <c r="E360" s="42">
        <v>70156</v>
      </c>
      <c r="F360" s="42">
        <f t="shared" si="69"/>
        <v>63140.4</v>
      </c>
      <c r="G360" s="42">
        <f t="shared" si="70"/>
        <v>77171.600000000006</v>
      </c>
    </row>
    <row r="361" spans="1:7" x14ac:dyDescent="0.25">
      <c r="A361" t="s">
        <v>33</v>
      </c>
      <c r="B361" t="s">
        <v>182</v>
      </c>
      <c r="C361" t="s">
        <v>140</v>
      </c>
      <c r="D361" t="s">
        <v>85</v>
      </c>
      <c r="E361" s="42">
        <v>115033</v>
      </c>
      <c r="F361" s="42">
        <f t="shared" si="69"/>
        <v>103529.7</v>
      </c>
      <c r="G361" s="42">
        <f t="shared" si="70"/>
        <v>126536.30000000002</v>
      </c>
    </row>
    <row r="362" spans="1:7" x14ac:dyDescent="0.25">
      <c r="A362" t="s">
        <v>33</v>
      </c>
      <c r="B362" t="s">
        <v>182</v>
      </c>
      <c r="C362" t="s">
        <v>140</v>
      </c>
      <c r="D362" t="s">
        <v>86</v>
      </c>
      <c r="E362" s="42">
        <v>89938</v>
      </c>
      <c r="F362" s="42">
        <f t="shared" si="69"/>
        <v>80944.2</v>
      </c>
      <c r="G362" s="42">
        <f t="shared" si="70"/>
        <v>98931.8</v>
      </c>
    </row>
    <row r="363" spans="1:7" x14ac:dyDescent="0.25">
      <c r="A363" t="s">
        <v>33</v>
      </c>
      <c r="B363" t="s">
        <v>182</v>
      </c>
      <c r="C363" t="s">
        <v>140</v>
      </c>
      <c r="D363" t="s">
        <v>87</v>
      </c>
      <c r="E363" s="42">
        <v>78300</v>
      </c>
      <c r="F363" s="42">
        <f t="shared" si="69"/>
        <v>70470</v>
      </c>
      <c r="G363" s="42">
        <f t="shared" si="70"/>
        <v>86130</v>
      </c>
    </row>
    <row r="364" spans="1:7" x14ac:dyDescent="0.25">
      <c r="A364" t="s">
        <v>33</v>
      </c>
      <c r="B364" t="s">
        <v>182</v>
      </c>
      <c r="C364" t="s">
        <v>140</v>
      </c>
      <c r="D364" t="s">
        <v>88</v>
      </c>
      <c r="E364" s="42">
        <v>74385</v>
      </c>
      <c r="F364" s="42">
        <f t="shared" si="69"/>
        <v>66946.5</v>
      </c>
      <c r="G364" s="42">
        <f t="shared" si="70"/>
        <v>81823.5</v>
      </c>
    </row>
    <row r="365" spans="1:7" x14ac:dyDescent="0.25">
      <c r="A365" t="s">
        <v>33</v>
      </c>
      <c r="B365" t="s">
        <v>182</v>
      </c>
      <c r="C365" t="s">
        <v>140</v>
      </c>
      <c r="D365" t="s">
        <v>89</v>
      </c>
      <c r="E365" s="42">
        <v>62215</v>
      </c>
      <c r="F365" s="42">
        <f t="shared" si="69"/>
        <v>55993.5</v>
      </c>
      <c r="G365" s="42">
        <f t="shared" si="70"/>
        <v>68436.5</v>
      </c>
    </row>
    <row r="366" spans="1:7" x14ac:dyDescent="0.25">
      <c r="A366" t="s">
        <v>33</v>
      </c>
      <c r="B366" t="s">
        <v>182</v>
      </c>
      <c r="C366" t="s">
        <v>140</v>
      </c>
      <c r="D366" t="s">
        <v>90</v>
      </c>
      <c r="E366" s="42">
        <v>59253</v>
      </c>
      <c r="F366" s="42">
        <f t="shared" si="69"/>
        <v>53327.700000000004</v>
      </c>
      <c r="G366" s="42">
        <f t="shared" si="70"/>
        <v>65178.3</v>
      </c>
    </row>
    <row r="367" spans="1:7" x14ac:dyDescent="0.25">
      <c r="A367" t="s">
        <v>33</v>
      </c>
      <c r="B367" t="s">
        <v>183</v>
      </c>
      <c r="C367" t="s">
        <v>141</v>
      </c>
      <c r="D367" t="s">
        <v>85</v>
      </c>
      <c r="E367" s="42">
        <v>109737</v>
      </c>
      <c r="F367" s="42">
        <f t="shared" si="69"/>
        <v>98763.3</v>
      </c>
      <c r="G367" s="42">
        <f t="shared" si="70"/>
        <v>120710.70000000001</v>
      </c>
    </row>
    <row r="368" spans="1:7" x14ac:dyDescent="0.25">
      <c r="A368" t="s">
        <v>33</v>
      </c>
      <c r="B368" t="s">
        <v>183</v>
      </c>
      <c r="C368" t="s">
        <v>141</v>
      </c>
      <c r="D368" t="s">
        <v>86</v>
      </c>
      <c r="E368" s="42">
        <v>88075</v>
      </c>
      <c r="F368" s="42">
        <f t="shared" si="69"/>
        <v>79267.5</v>
      </c>
      <c r="G368" s="42">
        <f t="shared" si="70"/>
        <v>96882.500000000015</v>
      </c>
    </row>
    <row r="369" spans="1:7" x14ac:dyDescent="0.25">
      <c r="A369" t="s">
        <v>33</v>
      </c>
      <c r="B369" t="s">
        <v>183</v>
      </c>
      <c r="C369" t="s">
        <v>141</v>
      </c>
      <c r="D369" t="s">
        <v>87</v>
      </c>
      <c r="E369" s="42">
        <v>79258</v>
      </c>
      <c r="F369" s="42">
        <f t="shared" si="69"/>
        <v>71332.2</v>
      </c>
      <c r="G369" s="42">
        <f t="shared" si="70"/>
        <v>87183.8</v>
      </c>
    </row>
    <row r="370" spans="1:7" x14ac:dyDescent="0.25">
      <c r="A370" t="s">
        <v>33</v>
      </c>
      <c r="B370" t="s">
        <v>183</v>
      </c>
      <c r="C370" t="s">
        <v>141</v>
      </c>
      <c r="D370" t="s">
        <v>88</v>
      </c>
      <c r="E370" s="42">
        <v>75295</v>
      </c>
      <c r="F370" s="42">
        <f t="shared" si="69"/>
        <v>67765.5</v>
      </c>
      <c r="G370" s="42">
        <f t="shared" si="70"/>
        <v>82824.5</v>
      </c>
    </row>
    <row r="371" spans="1:7" x14ac:dyDescent="0.25">
      <c r="A371" t="s">
        <v>33</v>
      </c>
      <c r="B371" t="s">
        <v>183</v>
      </c>
      <c r="C371" t="s">
        <v>141</v>
      </c>
      <c r="D371" t="s">
        <v>89</v>
      </c>
      <c r="E371" s="42">
        <v>59669</v>
      </c>
      <c r="F371" s="42">
        <f t="shared" si="69"/>
        <v>53702.1</v>
      </c>
      <c r="G371" s="42">
        <f t="shared" si="70"/>
        <v>65635.900000000009</v>
      </c>
    </row>
    <row r="372" spans="1:7" x14ac:dyDescent="0.25">
      <c r="A372" t="s">
        <v>33</v>
      </c>
      <c r="B372" t="s">
        <v>183</v>
      </c>
      <c r="C372" t="s">
        <v>141</v>
      </c>
      <c r="D372" t="s">
        <v>90</v>
      </c>
      <c r="E372" s="42">
        <v>56828</v>
      </c>
      <c r="F372" s="42">
        <f t="shared" si="69"/>
        <v>51145.200000000004</v>
      </c>
      <c r="G372" s="42">
        <f t="shared" si="70"/>
        <v>62510.8</v>
      </c>
    </row>
    <row r="373" spans="1:7" x14ac:dyDescent="0.25">
      <c r="A373" t="s">
        <v>33</v>
      </c>
      <c r="B373" t="s">
        <v>184</v>
      </c>
      <c r="C373" t="s">
        <v>142</v>
      </c>
      <c r="D373" t="s">
        <v>85</v>
      </c>
      <c r="E373" s="42">
        <v>113894</v>
      </c>
      <c r="F373" s="42">
        <f t="shared" si="69"/>
        <v>102504.6</v>
      </c>
      <c r="G373" s="42">
        <f t="shared" si="70"/>
        <v>125283.40000000001</v>
      </c>
    </row>
    <row r="374" spans="1:7" x14ac:dyDescent="0.25">
      <c r="A374" t="s">
        <v>33</v>
      </c>
      <c r="B374" t="s">
        <v>184</v>
      </c>
      <c r="C374" t="s">
        <v>142</v>
      </c>
      <c r="D374" t="s">
        <v>86</v>
      </c>
      <c r="E374" s="42">
        <v>90434</v>
      </c>
      <c r="F374" s="42">
        <f t="shared" si="69"/>
        <v>81390.600000000006</v>
      </c>
      <c r="G374" s="42">
        <f t="shared" si="70"/>
        <v>99477.400000000009</v>
      </c>
    </row>
    <row r="375" spans="1:7" x14ac:dyDescent="0.25">
      <c r="A375" t="s">
        <v>33</v>
      </c>
      <c r="B375" t="s">
        <v>184</v>
      </c>
      <c r="C375" t="s">
        <v>142</v>
      </c>
      <c r="D375" t="s">
        <v>87</v>
      </c>
      <c r="E375" s="42">
        <v>78500</v>
      </c>
      <c r="F375" s="42">
        <f t="shared" si="69"/>
        <v>70650</v>
      </c>
      <c r="G375" s="42">
        <f t="shared" si="70"/>
        <v>86350</v>
      </c>
    </row>
    <row r="376" spans="1:7" x14ac:dyDescent="0.25">
      <c r="A376" t="s">
        <v>33</v>
      </c>
      <c r="B376" t="s">
        <v>184</v>
      </c>
      <c r="C376" t="s">
        <v>142</v>
      </c>
      <c r="D376" t="s">
        <v>88</v>
      </c>
      <c r="E376" s="42">
        <v>74575</v>
      </c>
      <c r="F376" s="42">
        <f t="shared" si="69"/>
        <v>67117.5</v>
      </c>
      <c r="G376" s="42">
        <f t="shared" si="70"/>
        <v>82032.5</v>
      </c>
    </row>
    <row r="377" spans="1:7" x14ac:dyDescent="0.25">
      <c r="A377" t="s">
        <v>33</v>
      </c>
      <c r="B377" t="s">
        <v>184</v>
      </c>
      <c r="C377" t="s">
        <v>142</v>
      </c>
      <c r="D377" t="s">
        <v>89</v>
      </c>
      <c r="E377" s="42">
        <v>60874</v>
      </c>
      <c r="F377" s="42">
        <f t="shared" ref="F377:F384" si="71">E377*0.9</f>
        <v>54786.6</v>
      </c>
      <c r="G377" s="42">
        <f t="shared" ref="G377:G384" si="72">E377*1.1</f>
        <v>66961.400000000009</v>
      </c>
    </row>
    <row r="378" spans="1:7" x14ac:dyDescent="0.25">
      <c r="A378" t="s">
        <v>33</v>
      </c>
      <c r="B378" t="s">
        <v>184</v>
      </c>
      <c r="C378" t="s">
        <v>142</v>
      </c>
      <c r="D378" t="s">
        <v>90</v>
      </c>
      <c r="E378" s="42">
        <v>57976</v>
      </c>
      <c r="F378" s="42">
        <f t="shared" si="71"/>
        <v>52178.400000000001</v>
      </c>
      <c r="G378" s="42">
        <f t="shared" si="72"/>
        <v>63773.600000000006</v>
      </c>
    </row>
    <row r="379" spans="1:7" x14ac:dyDescent="0.25">
      <c r="A379" t="s">
        <v>33</v>
      </c>
      <c r="B379" t="s">
        <v>185</v>
      </c>
      <c r="C379" t="s">
        <v>34</v>
      </c>
      <c r="D379" t="s">
        <v>85</v>
      </c>
      <c r="E379" s="42">
        <v>117637</v>
      </c>
      <c r="F379" s="42">
        <f t="shared" si="71"/>
        <v>105873.3</v>
      </c>
      <c r="G379" s="42">
        <f t="shared" si="72"/>
        <v>129400.70000000001</v>
      </c>
    </row>
    <row r="380" spans="1:7" x14ac:dyDescent="0.25">
      <c r="A380" t="s">
        <v>33</v>
      </c>
      <c r="B380" t="s">
        <v>185</v>
      </c>
      <c r="C380" t="s">
        <v>34</v>
      </c>
      <c r="D380" t="s">
        <v>86</v>
      </c>
      <c r="E380" s="42">
        <v>92396</v>
      </c>
      <c r="F380" s="42">
        <f t="shared" si="71"/>
        <v>83156.400000000009</v>
      </c>
      <c r="G380" s="42">
        <f t="shared" si="72"/>
        <v>101635.6</v>
      </c>
    </row>
    <row r="381" spans="1:7" x14ac:dyDescent="0.25">
      <c r="A381" t="s">
        <v>33</v>
      </c>
      <c r="B381" t="s">
        <v>185</v>
      </c>
      <c r="C381" t="s">
        <v>34</v>
      </c>
      <c r="D381" t="s">
        <v>87</v>
      </c>
      <c r="E381" s="42">
        <v>83182</v>
      </c>
      <c r="F381" s="42">
        <f t="shared" si="71"/>
        <v>74863.8</v>
      </c>
      <c r="G381" s="42">
        <f t="shared" si="72"/>
        <v>91500.200000000012</v>
      </c>
    </row>
    <row r="382" spans="1:7" x14ac:dyDescent="0.25">
      <c r="A382" t="s">
        <v>33</v>
      </c>
      <c r="B382" t="s">
        <v>185</v>
      </c>
      <c r="C382" t="s">
        <v>34</v>
      </c>
      <c r="D382" t="s">
        <v>88</v>
      </c>
      <c r="E382" s="42">
        <v>79022</v>
      </c>
      <c r="F382" s="42">
        <f t="shared" si="71"/>
        <v>71119.8</v>
      </c>
      <c r="G382" s="42">
        <f t="shared" si="72"/>
        <v>86924.200000000012</v>
      </c>
    </row>
    <row r="383" spans="1:7" x14ac:dyDescent="0.25">
      <c r="A383" t="s">
        <v>33</v>
      </c>
      <c r="B383" t="s">
        <v>185</v>
      </c>
      <c r="C383" t="s">
        <v>34</v>
      </c>
      <c r="D383" t="s">
        <v>89</v>
      </c>
      <c r="E383" s="42">
        <v>60591</v>
      </c>
      <c r="F383" s="42">
        <f t="shared" si="71"/>
        <v>54531.9</v>
      </c>
      <c r="G383" s="42">
        <f t="shared" si="72"/>
        <v>66650.100000000006</v>
      </c>
    </row>
    <row r="384" spans="1:7" x14ac:dyDescent="0.25">
      <c r="A384" t="s">
        <v>33</v>
      </c>
      <c r="B384" t="s">
        <v>185</v>
      </c>
      <c r="C384" t="s">
        <v>34</v>
      </c>
      <c r="D384" t="s">
        <v>90</v>
      </c>
      <c r="E384" s="42">
        <v>57706</v>
      </c>
      <c r="F384" s="42">
        <f t="shared" si="71"/>
        <v>51935.4</v>
      </c>
      <c r="G384" s="42">
        <f t="shared" si="72"/>
        <v>63476.600000000006</v>
      </c>
    </row>
  </sheetData>
  <sheetProtection algorithmName="SHA-512" hashValue="s3g0+ag+fK2i9xCADqkYA6JwqxLZKdlocHA2DFzn4M78dp5G1QNaExE+ouuVw7DHZSM1Rxj+6+ELhdYmmvS4JQ==" saltValue="jhbGhLB9yLIcr9bJh/6sgw==" spinCount="100000" sheet="1" objects="1" sort="0" autoFilter="0" pivotTables="0"/>
  <phoneticPr fontId="5" type="noConversion"/>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6083C-1E4D-4770-819B-1B437E531BA1}">
  <dimension ref="A1:A2"/>
  <sheetViews>
    <sheetView showGridLines="0" workbookViewId="0">
      <selection activeCell="T19" sqref="T19"/>
    </sheetView>
  </sheetViews>
  <sheetFormatPr defaultRowHeight="15" x14ac:dyDescent="0.25"/>
  <sheetData>
    <row r="1" spans="1:1" x14ac:dyDescent="0.25">
      <c r="A1" s="3" t="s">
        <v>190</v>
      </c>
    </row>
    <row r="2" spans="1:1" x14ac:dyDescent="0.25">
      <c r="A2" s="52" t="s">
        <v>191</v>
      </c>
    </row>
  </sheetData>
  <sheetProtection algorithmName="SHA-512" hashValue="eU+1t4p4ZbyCEMY82IboBSMLmlEVMQK+RHRdN3uV8lI14sbxfkGa8v/5oKxT+sHDGW96upPbZaenP0k5e5YNpg==" saltValue="R87L3OmyAXocVHzah/JkVw==" spinCount="100000" sheet="1" objects="1" scenarios="1"/>
  <hyperlinks>
    <hyperlink ref="A2" r:id="rId1" xr:uid="{C65968A1-08CB-4CBE-99C6-B7DF98C2A5BC}"/>
  </hyperlinks>
  <pageMargins left="0.7" right="0.7" top="0.75" bottom="0.75" header="0.3" footer="0.3"/>
  <drawing r:id="rId2"/>
</worksheet>
</file>

<file path=docMetadata/LabelInfo.xml><?xml version="1.0" encoding="utf-8"?>
<clbl:labelList xmlns:clbl="http://schemas.microsoft.com/office/2020/mipLabelMetadata">
  <clbl:label id="{b19c134a-14c9-4d4c-af65-c420f94c8cbb}" enabled="0" method="" siteId="{b19c134a-14c9-4d4c-af65-c420f94c8c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Fall-Spring Calculator</vt:lpstr>
      <vt:lpstr>Summer Calculator</vt:lpstr>
      <vt:lpstr>Summer Pay Schedule Examples</vt:lpstr>
      <vt:lpstr>Salary Lookup Table</vt:lpstr>
      <vt:lpstr>Faculty Comp Guidelines</vt:lpstr>
    </vt:vector>
  </TitlesOfParts>
  <Company>Texas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 S Scott</dc:creator>
  <cp:lastModifiedBy>Zekos-Sierra, Joey</cp:lastModifiedBy>
  <cp:lastPrinted>2024-04-05T15:07:40Z</cp:lastPrinted>
  <dcterms:created xsi:type="dcterms:W3CDTF">2024-02-06T15:39:16Z</dcterms:created>
  <dcterms:modified xsi:type="dcterms:W3CDTF">2025-04-25T14:06:50Z</dcterms:modified>
</cp:coreProperties>
</file>