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tables/table4.xml" ContentType="application/vnd.openxmlformats-officedocument.spreadsheetml.table+xml"/>
  <Override PartName="/xl/comments2.xml" ContentType="application/vnd.openxmlformats-officedocument.spreadsheetml.comments+xml"/>
  <Override PartName="/xl/tables/table5.xml" ContentType="application/vnd.openxmlformats-officedocument.spreadsheetml.table+xml"/>
  <Override PartName="/xl/comments3.xml" ContentType="application/vnd.openxmlformats-officedocument.spreadsheetml.comments+xml"/>
  <Override PartName="/xl/tables/table6.xml" ContentType="application/vnd.openxmlformats-officedocument.spreadsheetml.table+xml"/>
  <Override PartName="/xl/comments4.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S:\MCWE-Projects\Texas Stream Team\4-CSA\Supplies &amp; Equipment\EC Resources\4-Equipment Mngmt System\"/>
    </mc:Choice>
  </mc:AlternateContent>
  <xr:revisionPtr revIDLastSave="0" documentId="13_ncr:1_{4F906015-466A-4D53-B918-189A8F5D1E68}" xr6:coauthVersionLast="47" xr6:coauthVersionMax="47" xr10:uidLastSave="{00000000-0000-0000-0000-000000000000}"/>
  <workbookProtection workbookAlgorithmName="SHA-512" workbookHashValue="R9jM27V7SzK+k4ZKe2O4zoAC8dR0qWL1uILrhN2pX+Wq3QoQtpqNlc6GFw6sTmUhhN8iM257kHHAOortVsnSbw==" workbookSaltValue="924wCCSaLpiZyohz69sZtg==" workbookSpinCount="100000" lockStructure="1"/>
  <bookViews>
    <workbookView xWindow="-108" yWindow="-108" windowWidth="23256" windowHeight="12456" xr2:uid="{BAE805F9-A046-41BD-AC1C-613B6E552463}"/>
  </bookViews>
  <sheets>
    <sheet name="Dashboard" sheetId="1" r:id="rId1"/>
    <sheet name="Equipment Inventory" sheetId="4" r:id="rId2"/>
    <sheet name="Monitoring Schedule" sheetId="2" r:id="rId3"/>
    <sheet name="Equipment Status" sheetId="3" r:id="rId4"/>
  </sheet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4" l="1"/>
  <c r="F5" i="4"/>
  <c r="F4" i="4"/>
  <c r="F6" i="4"/>
  <c r="F9" i="3"/>
  <c r="F3" i="3"/>
  <c r="F7" i="3"/>
  <c r="F8" i="3"/>
  <c r="F10" i="3"/>
  <c r="F11" i="3"/>
  <c r="F12" i="3"/>
  <c r="H3" i="2"/>
  <c r="H4" i="2"/>
  <c r="H5" i="2"/>
  <c r="H6" i="2"/>
  <c r="H7" i="2"/>
  <c r="H8" i="2"/>
  <c r="H9" i="2"/>
  <c r="A3" i="1" a="1"/>
  <c r="A3" i="1"/>
  <c r="G6" i="1"/>
  <c r="O8" i="1"/>
  <c r="O9" i="1"/>
  <c r="O10" i="1"/>
  <c r="O11" i="1"/>
  <c r="B3" i="1"/>
  <c r="D3" i="1"/>
  <c r="F4" i="3"/>
  <c r="G7" i="1"/>
  <c r="F5" i="3"/>
  <c r="G8" i="1"/>
  <c r="F6" i="3"/>
  <c r="C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Aspen Navarro</author>
    <author>Perry, Kyla</author>
    <author>Vermeersch, Nicky A</author>
    <author>tc={0AB398B6-882E-4A4E-BEAA-AD1B4F657D11}</author>
    <author>tc={10EC1B09-2BC8-446A-B493-405085545979}</author>
    <author>tc={7C8F720A-5638-4823-8E65-2FEC0D67E02D}</author>
    <author>tc={086D2C20-43CD-49B0-959C-0BA744D35770}</author>
    <author>tc={BEB49EBA-E65A-43AE-B9FB-8340A5B48600}</author>
    <author>tc={5330A410-81F5-4F39-B238-7E1585A7BC2E}</author>
    <author>tc={F7B490AF-E920-4CB5-94F3-4E65EC470134}</author>
  </authors>
  <commentList>
    <comment ref="A1" authorId="0" shapeId="0" xr:uid="{254F65A4-1235-4F5F-A177-9541C5B36E39}">
      <text>
        <r>
          <rPr>
            <sz val="9"/>
            <color indexed="81"/>
            <rFont val="Tahoma"/>
            <family val="2"/>
          </rPr>
          <t xml:space="preserve">This table summarizes information from the Equipment Inventory, Monitoring, and Equipment Status tabs. </t>
        </r>
        <r>
          <rPr>
            <b/>
            <sz val="9"/>
            <color indexed="81"/>
            <rFont val="Tahoma"/>
            <family val="2"/>
          </rPr>
          <t>All values are auto-populated based on entries in those tabs</t>
        </r>
        <r>
          <rPr>
            <sz val="9"/>
            <color indexed="81"/>
            <rFont val="Tahoma"/>
            <family val="2"/>
          </rPr>
          <t xml:space="preserve">. It provides a quick snapshot of upcoming monitoring events and current equipment status to support efficient planning by the equipment coordinator.
All formulas in this Excel workbook are </t>
        </r>
        <r>
          <rPr>
            <b/>
            <sz val="9"/>
            <color indexed="81"/>
            <rFont val="Tahoma"/>
            <family val="2"/>
          </rPr>
          <t>locked</t>
        </r>
        <r>
          <rPr>
            <sz val="9"/>
            <color indexed="81"/>
            <rFont val="Tahoma"/>
            <family val="2"/>
          </rPr>
          <t xml:space="preserve"> to prevent them from being accidentally edited, moved, or deleted. If a formula needs to be modified, go to the </t>
        </r>
        <r>
          <rPr>
            <b/>
            <sz val="9"/>
            <color indexed="81"/>
            <rFont val="Tahoma"/>
            <family val="2"/>
          </rPr>
          <t>Review</t>
        </r>
        <r>
          <rPr>
            <sz val="9"/>
            <color indexed="81"/>
            <rFont val="Tahoma"/>
            <family val="2"/>
          </rPr>
          <t xml:space="preserve"> tab, select </t>
        </r>
        <r>
          <rPr>
            <b/>
            <sz val="9"/>
            <color indexed="81"/>
            <rFont val="Tahoma"/>
            <family val="2"/>
          </rPr>
          <t>Unprotect</t>
        </r>
        <r>
          <rPr>
            <sz val="9"/>
            <color indexed="81"/>
            <rFont val="Tahoma"/>
            <family val="2"/>
          </rPr>
          <t xml:space="preserve"> </t>
        </r>
        <r>
          <rPr>
            <b/>
            <sz val="9"/>
            <color indexed="81"/>
            <rFont val="Tahoma"/>
            <family val="2"/>
          </rPr>
          <t>Sheet,</t>
        </r>
        <r>
          <rPr>
            <sz val="9"/>
            <color indexed="81"/>
            <rFont val="Tahoma"/>
            <family val="2"/>
          </rPr>
          <t xml:space="preserve"> and enter the password: </t>
        </r>
        <r>
          <rPr>
            <b/>
            <sz val="9"/>
            <color indexed="81"/>
            <rFont val="Tahoma"/>
            <family val="2"/>
          </rPr>
          <t>WaterQuality</t>
        </r>
        <r>
          <rPr>
            <sz val="9"/>
            <color indexed="81"/>
            <rFont val="Tahoma"/>
            <family val="2"/>
          </rPr>
          <t>.</t>
        </r>
      </text>
    </comment>
    <comment ref="F1" authorId="0" shapeId="0" xr:uid="{84339D07-BF33-4FCB-8001-5C97937B1FC5}">
      <text>
        <r>
          <rPr>
            <sz val="9"/>
            <color indexed="81"/>
            <rFont val="Tahoma"/>
            <family val="2"/>
          </rPr>
          <t xml:space="preserve">This tables assists with planning the number of kits, community scientists, and sites that can be sustained by the group. Please review the notes associated with each individual cell for instructions on use. The items above the bold line are customizable. </t>
        </r>
      </text>
    </comment>
    <comment ref="I1" authorId="0" shapeId="0" xr:uid="{96019289-E2AA-4277-8580-7A4E23862803}">
      <text>
        <r>
          <rPr>
            <sz val="9"/>
            <color indexed="81"/>
            <rFont val="Tahoma"/>
            <family val="2"/>
          </rPr>
          <t>This table provides an overview of the cost of monitoring supplies. These values are used by the planning table to determine the number of kits.</t>
        </r>
        <r>
          <rPr>
            <b/>
            <sz val="9"/>
            <color indexed="81"/>
            <rFont val="Tahoma"/>
            <family val="2"/>
          </rPr>
          <t xml:space="preserve"> </t>
        </r>
      </text>
    </comment>
    <comment ref="A2" authorId="1" shapeId="0" xr:uid="{CFAE395D-E560-45E7-9680-3F8F20E7AD17}">
      <text>
        <r>
          <rPr>
            <sz val="9"/>
            <color indexed="81"/>
            <rFont val="Tahoma"/>
            <family val="2"/>
          </rPr>
          <t xml:space="preserve">This column displays monitoring events scheduled within the </t>
        </r>
        <r>
          <rPr>
            <b/>
            <sz val="9"/>
            <color indexed="81"/>
            <rFont val="Tahoma"/>
            <family val="2"/>
          </rPr>
          <t xml:space="preserve">upcoming week. </t>
        </r>
      </text>
    </comment>
    <comment ref="G3" authorId="2" shapeId="0" xr:uid="{9536C845-A24D-4C71-A2FE-827A1D2940B4}">
      <text>
        <r>
          <rPr>
            <sz val="9"/>
            <color theme="1"/>
            <rFont val="Tahoma"/>
            <family val="2"/>
          </rPr>
          <t xml:space="preserve">Determine the start up budget using the Texas Stream Team Cost Estimation Document. </t>
        </r>
      </text>
    </comment>
    <comment ref="G4" authorId="2" shapeId="0" xr:uid="{6468490A-051C-4839-855E-40DC09ECEB25}">
      <text>
        <r>
          <rPr>
            <sz val="9"/>
            <color theme="1"/>
            <rFont val="Tahoma"/>
            <family val="2"/>
          </rPr>
          <t xml:space="preserve">Use the drop down to </t>
        </r>
        <r>
          <rPr>
            <b/>
            <sz val="9"/>
            <color theme="1"/>
            <rFont val="Tahoma"/>
            <family val="2"/>
          </rPr>
          <t>select</t>
        </r>
        <r>
          <rPr>
            <sz val="9"/>
            <color theme="1"/>
            <rFont val="Tahoma"/>
            <family val="2"/>
          </rPr>
          <t xml:space="preserve"> which cost (see reference table for explanation on each cost) you would like to base your information on. </t>
        </r>
      </text>
    </comment>
    <comment ref="N4" authorId="3" shapeId="0" xr:uid="{0AB398B6-882E-4A4E-BEAA-AD1B4F657D11}">
      <text>
        <t xml:space="preserve">[Threaded comment]
Your version of Excel allows you to read this threaded comment; however, any edits to it will get removed if the file is opened in a newer version of Excel. Learn more: https://go.microsoft.com/fwlink/?linkid=870924
Comment:
    I updated the total budget to be calculated on the "kits needed" and what their "budget per kit" is. Would the CS have their own budget per kit, or is this something we should calculate for them as well?
Reply:
    I think budgets do really depend on the groups characteristics themselves. For instance, Adam has a higher budget per kit since they support more CSs per kit. However, some small groups may need a lower budget per kit. I think keeping budget per kit as an editable feature they can change themselves is ideal. </t>
      </text>
    </comment>
    <comment ref="O4" authorId="4" shapeId="0" xr:uid="{10EC1B09-2BC8-446A-B493-405085545979}">
      <text>
        <t>[Threaded comment]
Your version of Excel allows you to read this threaded comment; however, any edits to it will get removed if the file is opened in a newer version of Excel. Learn more: https://go.microsoft.com/fwlink/?linkid=870924
Comment:
    Maybe we should include a comment linking to the equipment budget projections sheet?</t>
      </text>
    </comment>
    <comment ref="G5" authorId="2" shapeId="0" xr:uid="{593504D0-51F7-4079-945E-D202B1142127}">
      <text>
        <r>
          <rPr>
            <sz val="9"/>
            <color theme="1"/>
            <rFont val="Tahoma"/>
            <family val="2"/>
          </rPr>
          <t xml:space="preserve">A Kit Return Window of at least 1 day is recommended, especially with larger groups. However, this cell may be adjusted to reflect the needs of your group. </t>
        </r>
      </text>
    </comment>
    <comment ref="O5" authorId="5" shapeId="0" xr:uid="{7C8F720A-5638-4823-8E65-2FEC0D67E02D}">
      <text>
        <t xml:space="preserve">[Threaded comment]
Your version of Excel allows you to read this threaded comment; however, any edits to it will get removed if the file is opened in a newer version of Excel. Learn more: https://go.microsoft.com/fwlink/?linkid=870924
Comment:
    I can’t recall if this is on the equipment budget projections sheet? If not, how should they determine this? May want to consider auto populating somehow. 
Also, what does this mean? Budget to maintain kits? Maybe put reagent/monitoring budget instead? </t>
      </text>
    </comment>
    <comment ref="G6" authorId="2" shapeId="0" xr:uid="{E28A40A1-4480-4BFA-8281-8FED937CCDC3}">
      <text>
        <r>
          <rPr>
            <sz val="9"/>
            <color theme="1"/>
            <rFont val="Tahoma"/>
            <family val="2"/>
          </rPr>
          <t xml:space="preserve">The # of kits will </t>
        </r>
        <r>
          <rPr>
            <b/>
            <sz val="9"/>
            <color theme="1"/>
            <rFont val="Tahoma"/>
            <family val="2"/>
          </rPr>
          <t>automatically populate</t>
        </r>
        <r>
          <rPr>
            <sz val="9"/>
            <color theme="1"/>
            <rFont val="Tahoma"/>
            <family val="2"/>
          </rPr>
          <t xml:space="preserve"> based on the Kit Cost and the Start Up Budget. </t>
        </r>
      </text>
    </comment>
    <comment ref="O6" authorId="6" shapeId="0" xr:uid="{086D2C20-43CD-49B0-959C-0BA744D35770}">
      <text>
        <t>[Threaded comment]
Your version of Excel allows you to read this threaded comment; however, any edits to it will get removed if the file is opened in a newer version of Excel. Learn more: https://go.microsoft.com/fwlink/?linkid=870924
Comment:
    We should have this auto populate also. Based on the budget they provide. Or, link to the budget projection sheet?</t>
      </text>
    </comment>
    <comment ref="G7" authorId="2" shapeId="0" xr:uid="{1E5A5C51-C2D4-417F-ACB7-16F9DF875BCA}">
      <text>
        <r>
          <rPr>
            <sz val="9"/>
            <color theme="1"/>
            <rFont val="Tahoma"/>
            <family val="2"/>
          </rPr>
          <t>The Max CS sustained is</t>
        </r>
        <r>
          <rPr>
            <b/>
            <sz val="9"/>
            <color theme="1"/>
            <rFont val="Tahoma"/>
            <family val="2"/>
          </rPr>
          <t xml:space="preserve"> calculated</t>
        </r>
        <r>
          <rPr>
            <sz val="9"/>
            <color theme="1"/>
            <rFont val="Tahoma"/>
            <family val="2"/>
          </rPr>
          <t xml:space="preserve"> based on the Return Window and the Number of Kits.</t>
        </r>
      </text>
    </comment>
    <comment ref="O7" authorId="7" shapeId="0" xr:uid="{BEB49EBA-E65A-43AE-B9FB-8340A5B48600}">
      <text>
        <t>[Threaded comment]
Your version of Excel allows you to read this threaded comment; however, any edits to it will get removed if the file is opened in a newer version of Excel. Learn more: https://go.microsoft.com/fwlink/?linkid=870924
Comment:
    The numbers listed here, did you manually input them into the formula or did you embed the cell in the formula? My thought was that it would be cool if the cell was embedded. That way, if a group wants to adjust the return window to 3 days, all they have to do is type a 3 in this cell and it will automatically adjust the formula for the. 
Reply:
    We could then add instructions on how to use the table and adjust the numbers to their liking. 
Reply:
    The formulas are embedded! I added instructions below the table- let me know what you think!</t>
      </text>
    </comment>
    <comment ref="G8" authorId="2" shapeId="0" xr:uid="{F6BD7431-6C3B-4009-97A1-67570C13E231}">
      <text>
        <r>
          <rPr>
            <b/>
            <sz val="9"/>
            <color theme="1"/>
            <rFont val="Tahoma"/>
            <family val="2"/>
          </rPr>
          <t>Input</t>
        </r>
        <r>
          <rPr>
            <sz val="9"/>
            <color theme="1"/>
            <rFont val="Tahoma"/>
            <family val="2"/>
          </rPr>
          <t xml:space="preserve"> the recommended number of sites into the Cost Estimation Document (Section 2: Recurring Monitoring Costs Per Year) to determine the necessary recurring budget. </t>
        </r>
      </text>
    </comment>
    <comment ref="N8" authorId="8" shapeId="0" xr:uid="{5330A410-81F5-4F39-B238-7E1585A7BC2E}">
      <text>
        <t>[Threaded comment]
Your version of Excel allows you to read this threaded comment; however, any edits to it will get removed if the file is opened in a newer version of Excel. Learn more: https://go.microsoft.com/fwlink/?linkid=870924
Comment:
    Should this instead be the number of kits they have?</t>
      </text>
    </comment>
    <comment ref="N9" authorId="9" shapeId="0" xr:uid="{F7B490AF-E920-4CB5-94F3-4E65EC470134}">
      <text>
        <t xml:space="preserve">[Threaded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Should this be the actual number of sites instead of recommended?
Reply:
    The idea for this table was to help with new groups getting started and figuring out everything they need, which is why we have recommended # of sites and kits needed. Would it be beneficial to have a table for new groups and create another for established groups (change the recommended to actual number of sites and so on)?
Reply:
    Ah okay! Let's leave it as is for now. My only thought is that we may want to change the Kits Needed formula to be based on the Number of Active CS instead of the Recommended # of Sites. My thought is that if you do it based on sites, you may overestimate how many kits you need. For instance, right now, with 7 CSs, the formula is recommending 4 kits. 
Reply:
    How many kits are recommended per CS? Is it 3-4 CS per kit? Once I know I can update the formula :)
Reply:
    @Navarro, Aspen Hoping to get your thoughts on this. I'm thinking we can say 8 CS per kit to start (so 2 per week).
Reply:
    @Vermeersch, Nicky A @Perry, Kyla Let’s do 3 monitoring events/CS per week (or 12/month):
- 1 kit is used by 1 monitor for up to 24 hours .
- After return, the kit is unavailable for 1 full day for inspection.
I would note the above and state that more monitors can be accommodated if the checkout duration is shortened.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Aspen Navarro</author>
    <author>Perry, Kyla</author>
    <author>Anu Vermeersch</author>
    <author>Vermeersch, Nicky A</author>
  </authors>
  <commentList>
    <comment ref="A1" authorId="0" shapeId="0" xr:uid="{8C027D47-6B80-49B4-B8D2-2B8B8BD352F1}">
      <text>
        <r>
          <rPr>
            <sz val="9"/>
            <color indexed="81"/>
            <rFont val="Tahoma"/>
            <family val="2"/>
          </rPr>
          <t>This table provides coordinators with a centralized system to track equipment availability, identify items needing attention, and plan maintenance for upcoming monitoring events.</t>
        </r>
      </text>
    </comment>
    <comment ref="A2" authorId="1" shapeId="0" xr:uid="{397E7D65-E254-48EE-B0BD-ADDE6D397797}">
      <text>
        <r>
          <rPr>
            <b/>
            <sz val="9"/>
            <color indexed="81"/>
            <rFont val="Tahoma"/>
            <family val="2"/>
          </rPr>
          <t>Select</t>
        </r>
        <r>
          <rPr>
            <sz val="9"/>
            <color indexed="81"/>
            <rFont val="Tahoma"/>
            <family val="2"/>
          </rPr>
          <t xml:space="preserve"> the monitoring type from the dropdown list.</t>
        </r>
      </text>
    </comment>
    <comment ref="B2" authorId="2" shapeId="0" xr:uid="{0D20103A-C660-4F25-B184-AF62CEF9BDCE}">
      <text>
        <r>
          <rPr>
            <sz val="9"/>
            <color indexed="81"/>
            <rFont val="Tahoma"/>
            <family val="2"/>
          </rPr>
          <t xml:space="preserve">In order for the formulas to work, item names must be </t>
        </r>
        <r>
          <rPr>
            <b/>
            <sz val="9"/>
            <color indexed="81"/>
            <rFont val="Tahoma"/>
            <family val="2"/>
          </rPr>
          <t>consistent</t>
        </r>
        <r>
          <rPr>
            <sz val="9"/>
            <color indexed="81"/>
            <rFont val="Tahoma"/>
            <family val="2"/>
          </rPr>
          <t xml:space="preserve"> across tabs. </t>
        </r>
      </text>
    </comment>
    <comment ref="F2" authorId="3" shapeId="0" xr:uid="{69AF9B8E-D36A-47F6-BE5E-14C8693203A0}">
      <text>
        <r>
          <rPr>
            <sz val="9"/>
            <color theme="1"/>
            <rFont val="Tahoma"/>
            <family val="2"/>
          </rPr>
          <t xml:space="preserve">Status will </t>
        </r>
        <r>
          <rPr>
            <b/>
            <sz val="9"/>
            <color theme="1"/>
            <rFont val="Tahoma"/>
            <family val="2"/>
          </rPr>
          <t>automatically update</t>
        </r>
        <r>
          <rPr>
            <sz val="9"/>
            <color theme="1"/>
            <rFont val="Tahoma"/>
            <family val="2"/>
          </rPr>
          <t xml:space="preserve"> based on stock and checked out items. If item is currently checked out status will show as "Checked Out (# Checked Out)." The Item Name field needs to be populated for this to populate. </t>
        </r>
      </text>
    </comment>
    <comment ref="H2" authorId="1" shapeId="0" xr:uid="{7A5655C5-4A9B-4852-9B38-F4FBCC800350}">
      <text>
        <r>
          <rPr>
            <b/>
            <sz val="9"/>
            <color indexed="81"/>
            <rFont val="Tahoma"/>
            <family val="2"/>
          </rPr>
          <t>Select</t>
        </r>
        <r>
          <rPr>
            <sz val="9"/>
            <color indexed="81"/>
            <rFont val="Tahoma"/>
            <family val="2"/>
          </rPr>
          <t xml:space="preserve"> 'Yes' or 'No' from the dropdown list.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Aspen Navarro</author>
    <author>Perry, Kyla</author>
  </authors>
  <commentList>
    <comment ref="A1" authorId="0" shapeId="0" xr:uid="{329ACCA7-7431-41F3-9668-C919B1548FFB}">
      <text>
        <r>
          <rPr>
            <sz val="9"/>
            <color indexed="81"/>
            <rFont val="Tahoma"/>
            <family val="2"/>
          </rPr>
          <t>This table provides coordinators with a centralized view of monitoring activities, including assigned community scientists, site information, monitoring type, and event status. It supports tracking completed and upcoming monitoring events, identifying scheduling needs, and planning future sampling efforts.</t>
        </r>
      </text>
    </comment>
    <comment ref="D2" authorId="1" shapeId="0" xr:uid="{DDDE55E7-C055-4B8F-99F7-EFE48BA2A6DF}">
      <text>
        <r>
          <rPr>
            <b/>
            <sz val="9"/>
            <color indexed="81"/>
            <rFont val="Tahoma"/>
            <family val="2"/>
          </rPr>
          <t>Select</t>
        </r>
        <r>
          <rPr>
            <sz val="9"/>
            <color indexed="81"/>
            <rFont val="Tahoma"/>
            <family val="2"/>
          </rPr>
          <t xml:space="preserve"> the monitoring type from the dropdown list.</t>
        </r>
      </text>
    </comment>
    <comment ref="E2" authorId="1" shapeId="0" xr:uid="{EDC98335-288C-4293-A303-B110D206E1F3}">
      <text>
        <r>
          <rPr>
            <b/>
            <sz val="9"/>
            <color indexed="81"/>
            <rFont val="Tahoma"/>
            <family val="2"/>
          </rPr>
          <t>Select</t>
        </r>
        <r>
          <rPr>
            <sz val="9"/>
            <color indexed="81"/>
            <rFont val="Tahoma"/>
            <family val="2"/>
          </rPr>
          <t xml:space="preserve"> the status value from the dropdown list.</t>
        </r>
      </text>
    </comment>
    <comment ref="H2" authorId="0" shapeId="0" xr:uid="{5ED56268-1DDB-4CB8-89C5-E914A99B2EFA}">
      <text>
        <r>
          <rPr>
            <sz val="9"/>
            <color indexed="81"/>
            <rFont val="Tahoma"/>
            <family val="2"/>
          </rPr>
          <t xml:space="preserve">This column will </t>
        </r>
        <r>
          <rPr>
            <b/>
            <sz val="9"/>
            <color indexed="81"/>
            <rFont val="Tahoma"/>
            <family val="2"/>
          </rPr>
          <t>autopopulate</t>
        </r>
        <r>
          <rPr>
            <sz val="9"/>
            <color indexed="81"/>
            <rFont val="Tahoma"/>
            <family val="2"/>
          </rPr>
          <t xml:space="preserve"> based on what is entered in the Date of Last Monitoring Event column.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Aspen Navarro</author>
    <author>Perry, Kyla</author>
    <author>Anu Vermeersch</author>
  </authors>
  <commentList>
    <comment ref="A1" authorId="0" shapeId="0" xr:uid="{4C8F63AB-7254-43BE-877D-D5A251FB714E}">
      <text>
        <r>
          <rPr>
            <sz val="9"/>
            <color indexed="81"/>
            <rFont val="Tahoma"/>
            <family val="2"/>
          </rPr>
          <t>This table provides coordinators with a centralized view of equipment checkouts and returns, linking monitoring activities to specific community scientists and tracking equipment condition before and after use. It supports accountability, helps prevent equipment loss or damage, ensures timely returns, and informs planning by showing real-time equipment availability for upcoming monitoring events.</t>
        </r>
      </text>
    </comment>
    <comment ref="B2" authorId="1" shapeId="0" xr:uid="{1293E424-C356-49E6-8629-4D9B54099112}">
      <text>
        <r>
          <rPr>
            <b/>
            <sz val="9"/>
            <color indexed="81"/>
            <rFont val="Tahoma"/>
            <family val="2"/>
          </rPr>
          <t>Select</t>
        </r>
        <r>
          <rPr>
            <sz val="9"/>
            <color indexed="81"/>
            <rFont val="Tahoma"/>
            <family val="2"/>
          </rPr>
          <t xml:space="preserve"> the monitoring type from the dropdown list.</t>
        </r>
      </text>
    </comment>
    <comment ref="C2" authorId="2" shapeId="0" xr:uid="{3F8FADD3-A1EA-445A-9509-3D8A90AE54C9}">
      <text>
        <r>
          <rPr>
            <sz val="9"/>
            <color indexed="81"/>
            <rFont val="Tahoma"/>
            <family val="2"/>
          </rPr>
          <t xml:space="preserve">In order for the formulas to work, item names must be </t>
        </r>
        <r>
          <rPr>
            <b/>
            <sz val="9"/>
            <color indexed="81"/>
            <rFont val="Tahoma"/>
            <family val="2"/>
          </rPr>
          <t>consistent</t>
        </r>
        <r>
          <rPr>
            <sz val="9"/>
            <color indexed="81"/>
            <rFont val="Tahoma"/>
            <family val="2"/>
          </rPr>
          <t xml:space="preserve"> across tabs. </t>
        </r>
      </text>
    </comment>
    <comment ref="F2" authorId="1" shapeId="0" xr:uid="{183B2105-6B81-4B85-8A26-EE344F5DEE9F}">
      <text>
        <r>
          <rPr>
            <sz val="9"/>
            <color indexed="8"/>
            <rFont val="Tahoma"/>
            <family val="2"/>
          </rPr>
          <t>The Anticipated Return Date is autopopulated based on the kit return window. If the equipment status remains "Checked Out" after this date, the cell will highlight red and the item will be flagged as overdue on the dashboard.</t>
        </r>
      </text>
    </comment>
    <comment ref="G2" authorId="1" shapeId="0" xr:uid="{CC76FDE6-C471-4163-9E97-FBCFE3A6995A}">
      <text>
        <r>
          <rPr>
            <b/>
            <sz val="9"/>
            <color indexed="81"/>
            <rFont val="Tahoma"/>
            <family val="2"/>
          </rPr>
          <t>Select</t>
        </r>
        <r>
          <rPr>
            <sz val="9"/>
            <color indexed="81"/>
            <rFont val="Tahoma"/>
            <family val="2"/>
          </rPr>
          <t xml:space="preserve"> the status value from the dropdown list.</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<sst xmlns="http://schemas.openxmlformats.org/spreadsheetml/2006/main" count="65" uniqueCount="57">
  <si>
    <t>DASHBOARD</t>
  </si>
  <si>
    <t>PLANNING TABLE</t>
  </si>
  <si>
    <t>REFERENCE TABLE</t>
  </si>
  <si>
    <t>Upcoming Monitoring Events</t>
  </si>
  <si>
    <t>Completed Monitoring Events</t>
  </si>
  <si>
    <t>Overdue Equipment</t>
  </si>
  <si>
    <t>Checked-Out Equipment</t>
  </si>
  <si>
    <t>Category</t>
  </si>
  <si>
    <t>Value</t>
  </si>
  <si>
    <t>Equipment</t>
  </si>
  <si>
    <t>Description</t>
  </si>
  <si>
    <t>Cost</t>
  </si>
  <si>
    <t>Planning</t>
  </si>
  <si>
    <t>Start Up Budget</t>
  </si>
  <si>
    <t>Standard Core Kit</t>
  </si>
  <si>
    <t>Standard Core for Freshwater</t>
  </si>
  <si>
    <t xml:space="preserve"> </t>
  </si>
  <si>
    <t xml:space="preserve">   </t>
  </si>
  <si>
    <t>Kit Cost</t>
  </si>
  <si>
    <t>Standard Core Kit + Refractometer</t>
  </si>
  <si>
    <t>Standard Core for Saline Water</t>
  </si>
  <si>
    <t>Total Budget ($)*</t>
  </si>
  <si>
    <t>Kit Return Window (days)</t>
  </si>
  <si>
    <t>Advanced Kit + 120cm Tube</t>
  </si>
  <si>
    <t>Advanced</t>
  </si>
  <si>
    <t>Budget per Kit ($)*</t>
  </si>
  <si>
    <t>Number of Kits</t>
  </si>
  <si>
    <t>Number of Active Community Scientists*</t>
  </si>
  <si>
    <t>Max CS Sustained</t>
  </si>
  <si>
    <t>Kit Return Window (days)*</t>
  </si>
  <si>
    <t>Recommended # of Sites</t>
  </si>
  <si>
    <t>Kits Needed</t>
  </si>
  <si>
    <t>Kits Affordable</t>
  </si>
  <si>
    <t>EQUIPMENT INVENTORY</t>
  </si>
  <si>
    <t>Monitoring Type</t>
  </si>
  <si>
    <t>Item Name</t>
  </si>
  <si>
    <t>Location</t>
  </si>
  <si>
    <t>Quantity</t>
  </si>
  <si>
    <t>Desired Stock</t>
  </si>
  <si>
    <t>Status</t>
  </si>
  <si>
    <t>Last Maintenance Date</t>
  </si>
  <si>
    <t>Needs Attention?</t>
  </si>
  <si>
    <t>Maintenance Issues</t>
  </si>
  <si>
    <t>MONITORING SCHEDULE</t>
  </si>
  <si>
    <t>Assigned Community Scientist</t>
  </si>
  <si>
    <t>Date Submitted</t>
  </si>
  <si>
    <t>Site ID</t>
  </si>
  <si>
    <t>Notes</t>
  </si>
  <si>
    <t>Date of Last Monitoring Event</t>
  </si>
  <si>
    <t>Anticipated Date of Next Monitoring Event</t>
  </si>
  <si>
    <t>EQUIPMENT STATUS</t>
  </si>
  <si>
    <t>Community Scientist Name</t>
  </si>
  <si>
    <t>Request Date</t>
  </si>
  <si>
    <t>Checkout Date</t>
  </si>
  <si>
    <t>Anticipated Return Date</t>
  </si>
  <si>
    <t>Condition (Before)</t>
  </si>
  <si>
    <t>Condition (After)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</si>
</sst>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yyyy\-mm\-dd;@"/>
    <numFmt numFmtId="165" formatCode="&quot;$&quot;#,##0.00"/>
  </numFmts>
  <fonts count="21">
    <font>
      <sz val="11"/>
      <color theme="1"/>
      <name val="Aptos Narrow"/>
      <family val="2"/>
      <scheme val="minor"/>
    </font>
    <font>
      <b/>
      <sz val="11"/>
      <color theme="1"/>
      <name val="Aptos Narrow"/>
      <family val="2"/>
      <scheme val="minor"/>
    </font>
    <font>
      <sz val="11"/>
      <color theme="1"/>
      <name val="Univers LT Std 45 Light"/>
    </font>
    <font>
      <b/>
      <sz val="11"/>
      <color theme="1"/>
      <name val="Times New Roman"/>
      <family val="1"/>
    </font>
    <font>
      <sz val="11"/>
      <color theme="1"/>
      <name val="Times New Roman"/>
      <family val="1"/>
    </font>
    <font>
      <b/>
      <sz val="11"/>
      <name val="Univers LT Std 45 Light"/>
    </font>
    <font>
      <sz val="11"/>
      <name val="Univers LT Std 45 Light"/>
    </font>
    <font>
      <b/>
      <sz val="11"/>
      <color theme="0"/>
      <name val="Adobe Garamond Pro "/>
    </font>
    <font>
      <sz val="11"/>
      <color theme="1"/>
      <name val="Adobe Garamond Pro "/>
    </font>
    <font>
      <sz val="9"/>
      <color indexed="81"/>
      <name val="Tahoma"/>
      <family val="2"/>
    </font>
    <font>
      <sz val="11"/>
      <color rgb="FF000000"/>
      <name val="Univers LT Std 45 Light"/>
    </font>
    <font>
      <b/>
      <sz val="9"/>
      <color indexed="81"/>
      <name val="Tahoma"/>
      <family val="2"/>
    </font>
    <font>
      <b/>
      <sz val="20"/>
      <color theme="1"/>
      <name val="Adobe Garamond Pro "/>
    </font>
    <font>
      <b/>
      <sz val="24"/>
      <color theme="1"/>
      <name val="Adobe Garamond Pro "/>
    </font>
    <font>
      <b/>
      <sz val="20"/>
      <color rgb="FF000000"/>
      <name val="Adobe Garamond Pro"/>
    </font>
    <font>
      <sz val="20"/>
      <color theme="1"/>
      <name val="Aptos Narrow"/>
      <family val="2"/>
      <scheme val="minor"/>
    </font>
    <font>
      <b/>
      <sz val="20"/>
      <color rgb="FF000000"/>
      <name val="Adobe Garamond Pro "/>
    </font>
    <font>
      <sz val="20"/>
      <color theme="1"/>
      <name val="Adobe Garamond Pro "/>
    </font>
    <font>
      <sz val="9"/>
      <color theme="1"/>
      <name val="Tahoma"/>
      <family val="2"/>
    </font>
    <font>
      <b/>
      <sz val="9"/>
      <color theme="1"/>
      <name val="Tahoma"/>
      <family val="2"/>
    </font>
    <font>
      <sz val="9"/>
      <color indexed="8"/>
      <name val="Tahoma"/>
      <family val="2"/>
    </font>
  </fonts>
  <fills count="16">
    <fill>
      <patternFill patternType="none"/>
    </fill>
    <fill>
      <patternFill patternType="gray125"/>
    </fill>
    <fill>
      <patternFill patternType="solid">
        <fgColor rgb="FF005481"/>
        <bgColor theme="4"/>
      </patternFill>
    </fill>
    <fill>
      <patternFill patternType="solid">
        <fgColor rgb="FF005481"/>
        <bgColor indexed="64"/>
      </patternFill>
    </fill>
    <fill>
      <patternFill patternType="solid">
        <fgColor theme="0"/>
        <bgColor indexed="64"/>
      </patternFill>
    </fill>
    <fill>
      <patternFill patternType="solid">
        <fgColor rgb="FF363534"/>
        <bgColor indexed="64"/>
      </patternFill>
    </fill>
    <fill>
      <patternFill patternType="solid">
        <fgColor rgb="FF6EA095"/>
        <bgColor indexed="64"/>
      </patternFill>
    </fill>
    <fill>
      <patternFill patternType="solid">
        <fgColor rgb="FF6A5638"/>
        <bgColor indexed="64"/>
      </patternFill>
    </fill>
    <fill>
      <patternFill patternType="solid">
        <fgColor rgb="FFCFBEA5"/>
        <bgColor indexed="64"/>
      </patternFill>
    </fill>
    <fill>
      <patternFill patternType="solid">
        <fgColor rgb="FFB79C75"/>
        <bgColor indexed="64"/>
      </patternFill>
    </fill>
    <fill>
      <patternFill patternType="solid">
        <fgColor rgb="FFC5D9D4"/>
        <bgColor indexed="64"/>
      </patternFill>
    </fill>
    <fill>
      <patternFill patternType="solid">
        <fgColor rgb="FFA2C2BB"/>
        <bgColor indexed="64"/>
      </patternFill>
    </fill>
    <fill>
      <patternFill patternType="solid">
        <fgColor rgb="FFA2A1A0"/>
        <bgColor indexed="64"/>
      </patternFill>
    </fill>
    <fill>
      <patternFill patternType="solid">
        <fgColor rgb="FFD0CFCE"/>
        <bgColor indexed="64"/>
      </patternFill>
    </fill>
    <fill>
      <patternFill patternType="solid">
        <fgColor rgb="FFB5D2FD"/>
        <bgColor indexed="64"/>
      </patternFill>
    </fill>
    <fill>
      <patternFill patternType="solid">
        <fgColor theme="4" tint="0.39997558519241921"/>
        <bgColor indexed="64"/>
      </patternFill>
    </fill>
  </fills>
  <borders count="35">
    <border>
      <left/>
      <right/>
      <top/>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right/>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theme="4" tint="0.39997558519241921"/>
      </bottom>
      <diagonal/>
    </border>
    <border>
      <left/>
      <right/>
      <top style="thin">
        <color rgb="FFBFF3FD"/>
      </top>
      <bottom/>
      <diagonal/>
    </border>
    <border>
      <left/>
      <right/>
      <top/>
      <bottom style="thin">
        <color rgb="FFBFF3FD"/>
      </bottom>
      <diagonal/>
    </border>
    <border>
      <left/>
      <right/>
      <top/>
      <bottom style="medium">
        <color indexed="64"/>
      </bottom>
      <diagonal/>
    </border>
    <border>
      <left/>
      <right/>
      <top/>
      <bottom style="thin">
        <color theme="1"/>
      </bottom>
      <diagonal/>
    </border>
    <border>
      <left/>
      <right/>
      <top style="thin">
        <color theme="1"/>
      </top>
      <bottom/>
      <diagonal/>
    </border>
    <border>
      <left/>
      <right/>
      <top style="thin">
        <color theme="1"/>
      </top>
      <bottom style="thin">
        <color theme="1"/>
      </bottom>
      <diagonal/>
    </border>
    <border>
      <left/>
      <right/>
      <top style="thin">
        <color rgb="FF6EA095"/>
      </top>
      <bottom/>
      <diagonal/>
    </border>
    <border>
      <left/>
      <right/>
      <top/>
      <bottom style="thin">
        <color rgb="FF6EA095"/>
      </bottom>
      <diagonal/>
    </border>
    <border>
      <left/>
      <right/>
      <top/>
      <bottom style="thin">
        <color rgb="FF6A5638"/>
      </bottom>
      <diagonal/>
    </border>
    <border>
      <left/>
      <right/>
      <top style="thin">
        <color rgb="FF6A5638"/>
      </top>
      <bottom/>
      <diagonal/>
    </border>
    <border>
      <left/>
      <right/>
      <top/>
      <bottom style="thin">
        <color rgb="FF005481"/>
      </bottom>
      <diagonal/>
    </border>
    <border>
      <left style="thin">
        <color rgb="FF005481"/>
      </left>
      <right/>
      <top/>
      <bottom style="thin">
        <color rgb="FF005481"/>
      </bottom>
      <diagonal/>
    </border>
    <border>
      <left style="thin">
        <color rgb="FF005481"/>
      </left>
      <right/>
      <top/>
      <bottom/>
      <diagonal/>
    </border>
    <border>
      <left/>
      <right style="thin">
        <color rgb="FF005481"/>
      </right>
      <top/>
      <bottom style="thin">
        <color rgb="FF005481"/>
      </bottom>
      <diagonal/>
    </border>
    <border>
      <left/>
      <right/>
      <top style="thin">
        <color rgb="FF005481"/>
      </top>
      <bottom style="thin">
        <color rgb="FFB5D2FD"/>
      </bottom>
      <diagonal/>
    </border>
    <border>
      <left/>
      <right/>
      <top style="thin">
        <color rgb="FFB5D2FD"/>
      </top>
      <bottom style="thin">
        <color rgb="FFB5D2FD"/>
      </bottom>
      <diagonal/>
    </border>
    <border>
      <left style="thin">
        <color rgb="FFB5D2FD"/>
      </left>
      <right/>
      <top style="thin">
        <color rgb="FFB5D2FD"/>
      </top>
      <bottom style="thin">
        <color rgb="FFB5D2FD"/>
      </bottom>
      <diagonal/>
    </border>
    <border>
      <left style="thin">
        <color rgb="FFB5D2FD"/>
      </left>
      <right/>
      <top style="thin">
        <color rgb="FF005481"/>
      </top>
      <bottom style="thin">
        <color rgb="FFB5D2FD"/>
      </bottom>
      <diagonal/>
    </border>
    <border>
      <left style="thin">
        <color rgb="FFB5D2FD"/>
      </left>
      <right/>
      <top style="medium">
        <color indexed="64"/>
      </top>
      <bottom/>
      <diagonal/>
    </border>
    <border>
      <left style="thin">
        <color rgb="FFB5D2FD"/>
      </left>
      <right/>
      <top style="thin">
        <color rgb="FFB5D2FD"/>
      </top>
      <bottom style="medium">
        <color indexed="64"/>
      </bottom>
      <diagonal/>
    </border>
    <border>
      <left style="thin">
        <color rgb="FFB5D2FD"/>
      </left>
      <right/>
      <top/>
      <bottom/>
      <diagonal/>
    </border>
    <border>
      <left/>
      <right style="thin">
        <color rgb="FFB5D2FD"/>
      </right>
      <top/>
      <bottom/>
      <diagonal/>
    </border>
    <border>
      <left style="thin">
        <color rgb="FFB5D2FD"/>
      </left>
      <right/>
      <top style="thin">
        <color rgb="FFB5D2FD"/>
      </top>
      <bottom/>
      <diagonal/>
    </border>
    <border>
      <left/>
      <right style="thin">
        <color rgb="FFB5D2FD"/>
      </right>
      <top/>
      <bottom style="thin">
        <color rgb="FFB5D2FD"/>
      </bottom>
      <diagonal/>
    </border>
    <border>
      <left/>
      <right/>
      <top style="thin">
        <color rgb="FFB5D2FD"/>
      </top>
      <bottom/>
      <diagonal/>
    </border>
    <border>
      <left/>
      <right style="thin">
        <color rgb="FFB5D2FD"/>
      </right>
      <top style="thin">
        <color rgb="FFB5D2FD"/>
      </top>
      <bottom style="thin">
        <color rgb="FFB5D2FD"/>
      </bottom>
      <diagonal/>
    </border>
    <border>
      <left/>
      <right style="thin">
        <color rgb="FFB5D2FD"/>
      </right>
      <top style="thin">
        <color rgb="FF005481"/>
      </top>
      <bottom style="thin">
        <color rgb="FFB5D2FD"/>
      </bottom>
      <diagonal/>
    </border>
  </borders>
  <cellStyleXfs count="1">
    <xf numFmtId="0" fontId="0" fillId="0" borderId="0"/>
  </cellStyleXfs>
  <cellXfs count="113">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4" fillId="3" borderId="0" xfId="0" applyFont="1" applyFill="1"/>
    <xf numFmtId="0" fontId="5" fillId="0" borderId="0" xfId="0" applyFont="1"/>
    <xf numFmtId="165" fontId="5" fillId="0" borderId="0" xfId="0" applyNumberFormat="1" applyFont="1"/>
    <xf numFmtId="0" fontId="5" fillId="0" borderId="5" xfId="0" applyFont="1" applyBorder="1"/>
    <xf numFmtId="165" fontId="5" fillId="0" borderId="6" xfId="0" applyNumberFormat="1" applyFont="1" applyBorder="1"/>
    <xf numFmtId="0" fontId="5" fillId="0" borderId="4" xfId="0" applyFont="1" applyBorder="1"/>
    <xf numFmtId="0" fontId="6" fillId="0" borderId="0" xfId="0" applyFont="1"/>
    <xf numFmtId="14" fontId="2" fillId="0" borderId="0" xfId="0" applyNumberFormat="1" applyFont="1" applyAlignment="1">
      <alignment horizontal="left"/>
    </xf>
    <xf numFmtId="165" fontId="2" fillId="0" borderId="0" xfId="0" applyNumberFormat="1" applyFont="1"/>
    <xf numFmtId="0" fontId="7" fillId="2" borderId="1"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center" vertical="center" wrapText="1"/>
    </xf>
    <xf numFmtId="0" fontId="2" fillId="0" borderId="0" xfId="0" applyFont="1" applyAlignment="1">
      <alignment horizontal="center"/>
    </xf>
    <xf numFmtId="0" fontId="0" fillId="0" borderId="0" xfId="0" applyAlignment="1">
      <alignment horizontal="center"/>
    </xf>
    <xf numFmtId="0" fontId="8" fillId="3" borderId="0" xfId="0" applyFont="1" applyFill="1" applyAlignment="1">
      <alignment vertical="center"/>
    </xf>
    <xf numFmtId="0" fontId="0" fillId="0" borderId="0" xfId="0" applyAlignment="1">
      <alignment horizontal="center" vertical="center" wrapText="1"/>
    </xf>
    <xf numFmtId="0" fontId="0" fillId="0" borderId="0" xfId="0" applyAlignment="1">
      <alignment horizontal="center" vertical="center"/>
    </xf>
    <xf numFmtId="0" fontId="0" fillId="0" borderId="8" xfId="0" applyBorder="1" applyAlignment="1">
      <alignment horizontal="center" vertical="center"/>
    </xf>
    <xf numFmtId="0" fontId="0" fillId="0" borderId="0" xfId="0" applyAlignment="1">
      <alignment vertical="center"/>
    </xf>
    <xf numFmtId="0" fontId="15" fillId="0" borderId="0" xfId="0" applyFont="1"/>
    <xf numFmtId="0" fontId="17" fillId="0" borderId="0" xfId="0" applyFont="1"/>
    <xf numFmtId="0" fontId="7" fillId="5" borderId="0" xfId="0" applyFont="1" applyFill="1" applyAlignment="1">
      <alignment horizontal="center" vertical="center" wrapText="1"/>
    </xf>
    <xf numFmtId="0" fontId="0" fillId="0" borderId="12" xfId="0" applyBorder="1" applyAlignment="1">
      <alignment vertical="center"/>
    </xf>
    <xf numFmtId="0" fontId="7" fillId="6" borderId="0" xfId="0" applyFont="1" applyFill="1" applyAlignment="1">
      <alignment horizontal="center" vertical="center" wrapText="1"/>
    </xf>
    <xf numFmtId="0" fontId="7" fillId="6" borderId="15" xfId="0" applyFont="1" applyFill="1" applyBorder="1" applyAlignment="1">
      <alignment horizontal="center" vertical="center" wrapText="1"/>
    </xf>
    <xf numFmtId="0" fontId="7" fillId="7" borderId="0" xfId="0" applyFont="1" applyFill="1" applyAlignment="1">
      <alignment horizontal="center" vertical="center" wrapText="1"/>
    </xf>
    <xf numFmtId="0" fontId="7" fillId="7" borderId="16" xfId="0" applyFont="1" applyFill="1" applyBorder="1" applyAlignment="1">
      <alignment horizontal="center" vertical="center" wrapText="1"/>
    </xf>
    <xf numFmtId="0" fontId="0" fillId="0" borderId="17" xfId="0" applyBorder="1"/>
    <xf numFmtId="0" fontId="7" fillId="5" borderId="11" xfId="0" applyFont="1" applyFill="1" applyBorder="1" applyAlignment="1">
      <alignment horizontal="center" vertical="center"/>
    </xf>
    <xf numFmtId="0" fontId="7" fillId="5" borderId="0" xfId="0" applyFont="1" applyFill="1" applyAlignment="1">
      <alignment horizontal="center" vertical="center"/>
    </xf>
    <xf numFmtId="0" fontId="7" fillId="5" borderId="13" xfId="0" applyFont="1" applyFill="1" applyBorder="1" applyAlignment="1">
      <alignment horizontal="center" vertical="center" wrapText="1"/>
    </xf>
    <xf numFmtId="0" fontId="7" fillId="5" borderId="13" xfId="0" applyFont="1" applyFill="1" applyBorder="1" applyAlignment="1">
      <alignment horizontal="center" vertical="center"/>
    </xf>
    <xf numFmtId="0" fontId="7" fillId="6" borderId="0" xfId="0" applyFont="1" applyFill="1" applyAlignment="1">
      <alignment horizontal="center" vertical="center"/>
    </xf>
    <xf numFmtId="164" fontId="10" fillId="11" borderId="14" xfId="0" applyNumberFormat="1" applyFont="1" applyFill="1" applyBorder="1" applyAlignment="1">
      <alignment horizontal="center" vertical="center"/>
    </xf>
    <xf numFmtId="164" fontId="10" fillId="11" borderId="0" xfId="0" applyNumberFormat="1" applyFont="1" applyFill="1" applyAlignment="1">
      <alignment horizontal="center" vertical="center"/>
    </xf>
    <xf numFmtId="164" fontId="10" fillId="11" borderId="16" xfId="0" applyNumberFormat="1" applyFont="1" applyFill="1" applyBorder="1" applyAlignment="1">
      <alignment horizontal="center" vertical="center"/>
    </xf>
    <xf numFmtId="14" fontId="10" fillId="12" borderId="0" xfId="0" applyNumberFormat="1" applyFont="1" applyFill="1" applyAlignment="1">
      <alignment horizontal="center" vertical="center"/>
    </xf>
    <xf numFmtId="14" fontId="2" fillId="14" borderId="0" xfId="0" applyNumberFormat="1" applyFont="1" applyFill="1" applyAlignment="1">
      <alignment horizontal="left" vertical="center" wrapText="1"/>
    </xf>
    <xf numFmtId="0" fontId="2" fillId="14" borderId="0" xfId="0" applyFont="1" applyFill="1" applyAlignment="1">
      <alignment horizontal="left" vertical="center"/>
    </xf>
    <xf numFmtId="0" fontId="2" fillId="14" borderId="0" xfId="0" applyFont="1" applyFill="1" applyAlignment="1">
      <alignment horizontal="center" vertical="center"/>
    </xf>
    <xf numFmtId="14" fontId="2" fillId="14" borderId="0" xfId="0" applyNumberFormat="1" applyFont="1" applyFill="1" applyAlignment="1">
      <alignment horizontal="left"/>
    </xf>
    <xf numFmtId="0" fontId="2" fillId="14" borderId="0" xfId="0" applyFont="1" applyFill="1"/>
    <xf numFmtId="0" fontId="2" fillId="14" borderId="0" xfId="0" applyFont="1" applyFill="1" applyAlignment="1">
      <alignment horizontal="center"/>
    </xf>
    <xf numFmtId="0" fontId="6" fillId="15" borderId="0" xfId="0" applyFont="1" applyFill="1" applyAlignment="1">
      <alignment horizontal="center" vertical="center"/>
    </xf>
    <xf numFmtId="0" fontId="8" fillId="3" borderId="18" xfId="0" applyFont="1" applyFill="1" applyBorder="1" applyAlignment="1">
      <alignment vertical="center"/>
    </xf>
    <xf numFmtId="0" fontId="8" fillId="3" borderId="19" xfId="0" applyFont="1" applyFill="1" applyBorder="1" applyAlignment="1">
      <alignment vertical="center"/>
    </xf>
    <xf numFmtId="0" fontId="8" fillId="0" borderId="20" xfId="0" applyFont="1" applyBorder="1"/>
    <xf numFmtId="0" fontId="8" fillId="3" borderId="21" xfId="0" applyFont="1" applyFill="1" applyBorder="1" applyAlignment="1">
      <alignment vertical="center"/>
    </xf>
    <xf numFmtId="0" fontId="2" fillId="0" borderId="24" xfId="0" applyFont="1" applyBorder="1"/>
    <xf numFmtId="0" fontId="2" fillId="0" borderId="26" xfId="0" applyFont="1" applyBorder="1"/>
    <xf numFmtId="0" fontId="2" fillId="14" borderId="28" xfId="0" applyFont="1" applyFill="1" applyBorder="1"/>
    <xf numFmtId="0" fontId="0" fillId="0" borderId="29" xfId="0" applyBorder="1"/>
    <xf numFmtId="0" fontId="2" fillId="14" borderId="30" xfId="0" applyFont="1" applyFill="1" applyBorder="1"/>
    <xf numFmtId="0" fontId="0" fillId="0" borderId="28" xfId="0" applyBorder="1"/>
    <xf numFmtId="0" fontId="2" fillId="14" borderId="24" xfId="0" applyFont="1" applyFill="1" applyBorder="1"/>
    <xf numFmtId="0" fontId="2" fillId="0" borderId="32" xfId="0" applyFont="1" applyBorder="1"/>
    <xf numFmtId="0" fontId="2" fillId="14" borderId="23" xfId="0" applyFont="1" applyFill="1" applyBorder="1"/>
    <xf numFmtId="165" fontId="2" fillId="14" borderId="33" xfId="0" applyNumberFormat="1" applyFont="1" applyFill="1" applyBorder="1"/>
    <xf numFmtId="0" fontId="2" fillId="14" borderId="22" xfId="0" applyFont="1" applyFill="1" applyBorder="1"/>
    <xf numFmtId="165" fontId="2" fillId="14" borderId="34" xfId="0" applyNumberFormat="1" applyFont="1" applyFill="1" applyBorder="1"/>
    <xf numFmtId="0" fontId="0" fillId="0" borderId="20" xfId="0" applyBorder="1"/>
    <xf numFmtId="0" fontId="10" fillId="13" borderId="0" xfId="0" applyFont="1" applyFill="1" applyAlignment="1" applyProtection="1">
      <alignment vertical="center"/>
      <protection locked="0"/>
    </xf>
    <xf numFmtId="0" fontId="10" fillId="13" borderId="12" xfId="0" applyFont="1" applyFill="1" applyBorder="1" applyAlignment="1" applyProtection="1">
      <alignment vertical="center"/>
      <protection locked="0"/>
    </xf>
    <xf numFmtId="14" fontId="10" fillId="13" borderId="0" xfId="0" applyNumberFormat="1" applyFont="1" applyFill="1" applyAlignment="1" applyProtection="1">
      <alignment horizontal="center" vertical="center"/>
      <protection locked="0"/>
    </xf>
    <xf numFmtId="0" fontId="10" fillId="0" borderId="0" xfId="0" applyFont="1" applyAlignment="1" applyProtection="1">
      <alignment vertical="center"/>
      <protection locked="0"/>
    </xf>
    <xf numFmtId="14" fontId="10" fillId="0" borderId="0" xfId="0" applyNumberFormat="1" applyFont="1" applyAlignment="1" applyProtection="1">
      <alignment horizontal="center" vertical="center"/>
      <protection locked="0"/>
    </xf>
    <xf numFmtId="0" fontId="10" fillId="0" borderId="11" xfId="0" applyFont="1" applyBorder="1" applyAlignment="1" applyProtection="1">
      <alignment vertical="center"/>
      <protection locked="0"/>
    </xf>
    <xf numFmtId="14" fontId="10" fillId="0" borderId="11" xfId="0" applyNumberFormat="1" applyFont="1" applyBorder="1" applyAlignment="1" applyProtection="1">
      <alignment horizontal="center" vertical="center"/>
      <protection locked="0"/>
    </xf>
    <xf numFmtId="0" fontId="10" fillId="10" borderId="14" xfId="0" applyFont="1" applyFill="1" applyBorder="1" applyProtection="1">
      <protection locked="0"/>
    </xf>
    <xf numFmtId="14" fontId="10" fillId="10" borderId="0" xfId="0" applyNumberFormat="1" applyFont="1" applyFill="1" applyAlignment="1" applyProtection="1">
      <alignment horizontal="center" vertical="center" wrapText="1"/>
      <protection locked="0"/>
    </xf>
    <xf numFmtId="0" fontId="10" fillId="10" borderId="14" xfId="0" applyFont="1" applyFill="1" applyBorder="1" applyAlignment="1" applyProtection="1">
      <alignment horizontal="center" vertical="center"/>
      <protection locked="0"/>
    </xf>
    <xf numFmtId="164" fontId="10" fillId="10" borderId="0" xfId="0" applyNumberFormat="1" applyFont="1" applyFill="1" applyAlignment="1" applyProtection="1">
      <alignment horizontal="center" vertical="center"/>
      <protection locked="0"/>
    </xf>
    <xf numFmtId="0" fontId="10" fillId="0" borderId="0" xfId="0" applyFont="1" applyProtection="1">
      <protection locked="0"/>
    </xf>
    <xf numFmtId="0" fontId="10" fillId="0" borderId="0" xfId="0" applyFont="1" applyAlignment="1" applyProtection="1">
      <alignment horizontal="center" vertical="center"/>
      <protection locked="0"/>
    </xf>
    <xf numFmtId="164" fontId="10" fillId="0" borderId="0" xfId="0" applyNumberFormat="1" applyFont="1" applyAlignment="1" applyProtection="1">
      <alignment horizontal="center" vertical="center"/>
      <protection locked="0"/>
    </xf>
    <xf numFmtId="0" fontId="10" fillId="10" borderId="0" xfId="0" applyFont="1" applyFill="1" applyProtection="1">
      <protection locked="0"/>
    </xf>
    <xf numFmtId="14" fontId="10" fillId="10" borderId="0" xfId="0" applyNumberFormat="1" applyFont="1" applyFill="1" applyAlignment="1" applyProtection="1">
      <alignment horizontal="center" vertical="center"/>
      <protection locked="0"/>
    </xf>
    <xf numFmtId="0" fontId="10" fillId="10" borderId="0" xfId="0" applyFont="1" applyFill="1" applyAlignment="1" applyProtection="1">
      <alignment horizontal="center" vertical="center"/>
      <protection locked="0"/>
    </xf>
    <xf numFmtId="14" fontId="10" fillId="10" borderId="16" xfId="0" applyNumberFormat="1" applyFont="1" applyFill="1" applyBorder="1" applyProtection="1">
      <protection locked="0"/>
    </xf>
    <xf numFmtId="14" fontId="10" fillId="10" borderId="16" xfId="0" applyNumberFormat="1" applyFont="1" applyFill="1" applyBorder="1" applyAlignment="1" applyProtection="1">
      <alignment horizontal="center" vertical="center"/>
      <protection locked="0"/>
    </xf>
    <xf numFmtId="0" fontId="10" fillId="10" borderId="16" xfId="0" applyFont="1" applyFill="1" applyBorder="1" applyAlignment="1" applyProtection="1">
      <alignment horizontal="center" vertical="center"/>
      <protection locked="0"/>
    </xf>
    <xf numFmtId="0" fontId="10" fillId="10" borderId="16" xfId="0" applyFont="1" applyFill="1" applyBorder="1" applyProtection="1">
      <protection locked="0"/>
    </xf>
    <xf numFmtId="164" fontId="10" fillId="10" borderId="16" xfId="0" applyNumberFormat="1" applyFont="1" applyFill="1" applyBorder="1" applyAlignment="1" applyProtection="1">
      <alignment horizontal="center" vertical="center"/>
      <protection locked="0"/>
    </xf>
    <xf numFmtId="0" fontId="10" fillId="8" borderId="0" xfId="0" applyFont="1" applyFill="1" applyProtection="1">
      <protection locked="0"/>
    </xf>
    <xf numFmtId="0" fontId="10" fillId="8" borderId="0" xfId="0" applyFont="1" applyFill="1" applyAlignment="1" applyProtection="1">
      <alignment horizontal="center" vertical="center"/>
      <protection locked="0"/>
    </xf>
    <xf numFmtId="0" fontId="10" fillId="0" borderId="9" xfId="0" applyFont="1" applyBorder="1" applyProtection="1">
      <protection locked="0"/>
    </xf>
    <xf numFmtId="0" fontId="10" fillId="0" borderId="9" xfId="0" applyFont="1" applyBorder="1" applyAlignment="1" applyProtection="1">
      <alignment horizontal="center" vertical="center"/>
      <protection locked="0"/>
    </xf>
    <xf numFmtId="14" fontId="10" fillId="8" borderId="17" xfId="0" applyNumberFormat="1" applyFont="1" applyFill="1" applyBorder="1" applyAlignment="1" applyProtection="1">
      <alignment horizontal="center" vertical="center"/>
      <protection locked="0"/>
    </xf>
    <xf numFmtId="0" fontId="10" fillId="8" borderId="17" xfId="0" applyFont="1" applyFill="1" applyBorder="1" applyProtection="1">
      <protection locked="0"/>
    </xf>
    <xf numFmtId="0" fontId="10" fillId="0" borderId="16" xfId="0" applyFont="1" applyBorder="1" applyProtection="1">
      <protection locked="0"/>
    </xf>
    <xf numFmtId="0" fontId="2" fillId="14" borderId="25" xfId="0" applyFont="1" applyFill="1" applyBorder="1" applyProtection="1">
      <protection locked="0"/>
    </xf>
    <xf numFmtId="165" fontId="2" fillId="14" borderId="22" xfId="0" applyNumberFormat="1" applyFont="1" applyFill="1" applyBorder="1" applyAlignment="1" applyProtection="1">
      <alignment horizontal="center" vertical="center"/>
      <protection locked="0"/>
    </xf>
    <xf numFmtId="0" fontId="2" fillId="0" borderId="24" xfId="0" applyFont="1" applyBorder="1" applyProtection="1">
      <protection locked="0"/>
    </xf>
    <xf numFmtId="8" fontId="2" fillId="0" borderId="23" xfId="0" applyNumberFormat="1" applyFont="1" applyBorder="1" applyAlignment="1" applyProtection="1">
      <alignment horizontal="center" vertical="center"/>
      <protection locked="0"/>
    </xf>
    <xf numFmtId="0" fontId="2" fillId="14" borderId="27" xfId="0" applyFont="1" applyFill="1" applyBorder="1" applyProtection="1">
      <protection locked="0"/>
    </xf>
    <xf numFmtId="0" fontId="2" fillId="14" borderId="10" xfId="0" applyFont="1" applyFill="1" applyBorder="1" applyAlignment="1" applyProtection="1">
      <alignment horizontal="center" vertical="center"/>
      <protection locked="0"/>
    </xf>
    <xf numFmtId="0" fontId="6" fillId="0" borderId="31" xfId="0" applyFont="1" applyBorder="1" applyAlignment="1" applyProtection="1">
      <alignment horizontal="center" vertical="center"/>
      <protection locked="0"/>
    </xf>
    <xf numFmtId="0" fontId="16" fillId="0" borderId="18" xfId="0" applyFont="1" applyBorder="1" applyAlignment="1">
      <alignment horizontal="center" vertical="center" wrapText="1"/>
    </xf>
    <xf numFmtId="0" fontId="17" fillId="0" borderId="18" xfId="0" applyFont="1" applyBorder="1" applyAlignment="1">
      <alignment horizontal="center" vertical="center" wrapText="1"/>
    </xf>
    <xf numFmtId="0" fontId="16" fillId="0" borderId="0" xfId="0" applyFont="1" applyAlignment="1">
      <alignment horizontal="center" vertical="center" wrapText="1"/>
    </xf>
    <xf numFmtId="0" fontId="12" fillId="0" borderId="0" xfId="0" applyFont="1" applyAlignment="1">
      <alignment horizontal="center" vertical="center" wrapText="1"/>
    </xf>
    <xf numFmtId="0" fontId="14" fillId="4" borderId="7" xfId="0" applyFont="1" applyFill="1" applyBorder="1" applyAlignment="1">
      <alignment horizontal="center" vertical="center" wrapText="1"/>
    </xf>
    <xf numFmtId="0" fontId="12" fillId="4" borderId="7" xfId="0" applyFont="1" applyFill="1" applyBorder="1" applyAlignment="1">
      <alignment horizontal="center" vertical="center" wrapText="1"/>
    </xf>
    <xf numFmtId="0" fontId="12" fillId="0" borderId="16" xfId="0" applyFont="1" applyBorder="1" applyAlignment="1">
      <alignment horizontal="center" vertical="center" wrapText="1"/>
    </xf>
    <xf numFmtId="0" fontId="13" fillId="0" borderId="15" xfId="0" applyFont="1" applyBorder="1" applyAlignment="1">
      <alignment horizontal="center" vertical="center" wrapText="1"/>
    </xf>
    <xf numFmtId="0" fontId="12" fillId="0" borderId="11" xfId="0" applyFont="1" applyBorder="1" applyAlignment="1">
      <alignment horizontal="center" vertical="center" wrapText="1"/>
    </xf>
    <xf numFmtId="0" fontId="7" fillId="7" borderId="16" xfId="0" applyFont="1" applyFill="1" applyBorder="1" applyAlignment="1" applyProtection="1">
      <alignment horizontal="center" vertical="center" wrapText="1"/>
    </xf>
    <xf numFmtId="0" fontId="10" fillId="9" borderId="0" xfId="0" applyFont="1" applyFill="1" applyAlignment="1" applyProtection="1">
      <alignment horizontal="center" vertical="center"/>
    </xf>
  </cellXfs>
  <cellStyles count="1">
    <cellStyle name="Normal" xfId="0" builtinId="0"/>
  </cellStyles>
  <dxfs count="53">
    <dxf>
      <font>
        <b val="0"/>
        <i val="0"/>
        <strike val="0"/>
        <condense val="0"/>
        <extend val="0"/>
        <outline val="0"/>
        <shadow val="0"/>
        <u val="none"/>
        <vertAlign val="baseline"/>
        <sz val="11"/>
        <color rgb="FF000000"/>
        <name val="Univers LT Std 45 Light"/>
        <scheme val="none"/>
      </font>
      <numFmt numFmtId="0" formatCode="General"/>
      <fill>
        <patternFill patternType="solid">
          <fgColor indexed="64"/>
          <bgColor rgb="FFB79C75"/>
        </patternFill>
      </fill>
      <alignment horizontal="center" vertical="center" textRotation="0" wrapText="0" indent="0" justifyLastLine="0" shrinkToFit="0" readingOrder="0"/>
      <protection locked="1" hidden="0"/>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strike val="0"/>
        <outline val="0"/>
        <shadow val="0"/>
        <u val="none"/>
        <vertAlign val="baseline"/>
        <sz val="11"/>
        <color rgb="FF000000"/>
        <name val="Univers LT Std 45 Light"/>
        <scheme val="none"/>
      </font>
      <alignment horizontal="general" vertical="center" textRotation="0" wrapText="0" indent="0" justifyLastLine="0" shrinkToFit="0" readingOrder="0"/>
      <protection locked="0" hidden="0"/>
    </dxf>
    <dxf>
      <font>
        <strike val="0"/>
        <outline val="0"/>
        <shadow val="0"/>
        <u val="none"/>
        <vertAlign val="baseline"/>
        <sz val="11"/>
        <color rgb="FF000000"/>
        <name val="Univers LT Std 45 Light"/>
        <scheme val="none"/>
      </font>
      <alignment horizontal="general" vertical="center" textRotation="0" wrapText="0" indent="0" justifyLastLine="0" shrinkToFit="0" readingOrder="0"/>
      <protection locked="0" hidden="0"/>
    </dxf>
    <dxf>
      <font>
        <strike val="0"/>
        <outline val="0"/>
        <shadow val="0"/>
        <u val="none"/>
        <vertAlign val="baseline"/>
        <sz val="11"/>
        <color rgb="FF000000"/>
        <name val="Univers LT Std 45 Light"/>
        <scheme val="none"/>
      </font>
      <alignment horizontal="general" vertical="center" textRotation="0" wrapText="0" indent="0" justifyLastLine="0" shrinkToFit="0" readingOrder="0"/>
      <protection locked="0" hidden="0"/>
    </dxf>
    <dxf>
      <font>
        <strike val="0"/>
        <outline val="0"/>
        <shadow val="0"/>
        <u val="none"/>
        <vertAlign val="baseline"/>
        <sz val="11"/>
        <color rgb="FF000000"/>
        <name val="Univers LT Std 45 Light"/>
        <scheme val="none"/>
      </font>
      <alignment horizontal="general" vertical="center" textRotation="0" wrapText="0" indent="0" justifyLastLine="0" shrinkToFit="0" readingOrder="0"/>
      <protection locked="0" hidden="0"/>
    </dxf>
    <dxf>
      <font>
        <strike val="0"/>
        <outline val="0"/>
        <shadow val="0"/>
        <u val="none"/>
        <vertAlign val="baseline"/>
        <sz val="11"/>
        <color rgb="FF000000"/>
        <name val="Univers LT Std 45 Light"/>
        <scheme val="none"/>
      </font>
      <numFmt numFmtId="19" formatCode="m/d/yyyy"/>
      <fill>
        <patternFill patternType="solid">
          <fgColor indexed="64"/>
          <bgColor rgb="FFBBBAB9"/>
        </patternFill>
      </fill>
      <alignment horizontal="center" vertical="center" textRotation="0" wrapText="0" indent="0" justifyLastLine="0" shrinkToFit="0" readingOrder="0"/>
    </dxf>
    <dxf>
      <font>
        <strike val="0"/>
        <outline val="0"/>
        <shadow val="0"/>
        <u val="none"/>
        <vertAlign val="baseline"/>
        <sz val="11"/>
        <color rgb="FF000000"/>
        <name val="Univers LT Std 45 Light"/>
        <scheme val="none"/>
      </font>
      <numFmt numFmtId="19" formatCode="m/d/yyyy"/>
      <alignment horizontal="center" vertical="center" textRotation="0" wrapText="0" indent="0" justifyLastLine="0" shrinkToFit="0" readingOrder="0"/>
      <protection locked="0" hidden="0"/>
    </dxf>
    <dxf>
      <font>
        <strike val="0"/>
        <outline val="0"/>
        <shadow val="0"/>
        <u val="none"/>
        <vertAlign val="baseline"/>
        <sz val="11"/>
        <color rgb="FF000000"/>
        <name val="Univers LT Std 45 Light"/>
        <scheme val="none"/>
      </font>
      <numFmt numFmtId="19" formatCode="m/d/yyyy"/>
      <alignment horizontal="center" vertical="center" textRotation="0" wrapText="0" indent="0" justifyLastLine="0" shrinkToFit="0" readingOrder="0"/>
      <protection locked="0" hidden="0"/>
    </dxf>
    <dxf>
      <font>
        <strike val="0"/>
        <outline val="0"/>
        <shadow val="0"/>
        <u val="none"/>
        <vertAlign val="baseline"/>
        <sz val="11"/>
        <color rgb="FF000000"/>
        <name val="Univers LT Std 45 Light"/>
        <scheme val="none"/>
      </font>
      <alignment horizontal="general" vertical="center" textRotation="0" wrapText="0" indent="0" justifyLastLine="0" shrinkToFit="0" readingOrder="0"/>
      <protection locked="0" hidden="0"/>
    </dxf>
    <dxf>
      <font>
        <strike val="0"/>
        <outline val="0"/>
        <shadow val="0"/>
        <u val="none"/>
        <vertAlign val="baseline"/>
        <sz val="11"/>
        <color rgb="FF000000"/>
        <name val="Univers LT Std 45 Light"/>
        <scheme val="none"/>
      </font>
      <alignment horizontal="general" vertical="center" textRotation="0" wrapText="0" indent="0" justifyLastLine="0" shrinkToFit="0" readingOrder="0"/>
      <protection locked="0" hidden="0"/>
    </dxf>
    <dxf>
      <font>
        <strike val="0"/>
        <outline val="0"/>
        <shadow val="0"/>
        <u val="none"/>
        <vertAlign val="baseline"/>
        <sz val="11"/>
        <color rgb="FF000000"/>
        <name val="Univers LT Std 45 Light"/>
        <scheme val="none"/>
      </font>
      <alignment horizontal="general" vertical="center" textRotation="0" wrapText="0" indent="0" justifyLastLine="0" shrinkToFit="0" readingOrder="0"/>
      <protection locked="0" hidden="0"/>
    </dxf>
    <dxf>
      <font>
        <strike val="0"/>
        <outline val="0"/>
        <shadow val="0"/>
        <u val="none"/>
        <vertAlign val="baseline"/>
        <sz val="11"/>
        <color rgb="FF000000"/>
        <name val="Univers LT Std 45 Light"/>
        <scheme val="none"/>
      </font>
      <alignment horizontal="general" vertical="center" textRotation="0" wrapText="0" indent="0" justifyLastLine="0" shrinkToFit="0" readingOrder="0"/>
    </dxf>
    <dxf>
      <font>
        <b/>
        <strike val="0"/>
        <outline val="0"/>
        <shadow val="0"/>
        <u val="none"/>
        <vertAlign val="baseline"/>
        <sz val="11"/>
        <color theme="0"/>
        <name val="Adobe Garamond Pro "/>
        <scheme val="none"/>
      </font>
      <fill>
        <patternFill patternType="solid">
          <fgColor indexed="64"/>
          <bgColor rgb="FF363534"/>
        </patternFill>
      </fill>
      <alignment horizontal="center" vertical="center" textRotation="0" indent="0" justifyLastLine="0" shrinkToFit="0" readingOrder="0"/>
    </dxf>
    <dxf>
      <font>
        <strike val="0"/>
        <outline val="0"/>
        <shadow val="0"/>
        <u val="none"/>
        <vertAlign val="baseline"/>
        <sz val="11"/>
        <color rgb="FF000000"/>
        <name val="Univers LT Std 45 Light"/>
        <scheme val="none"/>
      </font>
      <numFmt numFmtId="164" formatCode="yyyy\-mm\-dd;@"/>
      <fill>
        <patternFill patternType="solid">
          <fgColor indexed="64"/>
          <bgColor rgb="FFA2C2BB"/>
        </patternFill>
      </fill>
      <alignment horizontal="center" vertical="center" textRotation="0" wrapText="0" indent="0" justifyLastLine="0" shrinkToFit="0" readingOrder="0"/>
    </dxf>
    <dxf>
      <font>
        <strike val="0"/>
        <outline val="0"/>
        <shadow val="0"/>
        <u val="none"/>
        <vertAlign val="baseline"/>
        <sz val="11"/>
        <color rgb="FF000000"/>
        <name val="Univers LT Std 45 Light"/>
        <scheme val="none"/>
      </font>
      <numFmt numFmtId="164" formatCode="yyyy\-mm\-dd;@"/>
      <fill>
        <patternFill patternType="none">
          <fgColor indexed="64"/>
          <bgColor auto="1"/>
        </patternFill>
      </fill>
      <alignment horizontal="center" vertical="center" textRotation="0" wrapText="0" indent="0" justifyLastLine="0" shrinkToFit="0" readingOrder="0"/>
      <protection locked="0" hidden="0"/>
    </dxf>
    <dxf>
      <font>
        <strike val="0"/>
        <outline val="0"/>
        <shadow val="0"/>
        <u val="none"/>
        <vertAlign val="baseline"/>
        <sz val="11"/>
        <color rgb="FF000000"/>
        <name val="Univers LT Std 45 Light"/>
        <scheme val="none"/>
      </font>
      <fill>
        <patternFill patternType="none">
          <fgColor indexed="64"/>
          <bgColor auto="1"/>
        </patternFill>
      </fill>
      <protection locked="0" hidden="0"/>
    </dxf>
    <dxf>
      <font>
        <strike val="0"/>
        <outline val="0"/>
        <shadow val="0"/>
        <u val="none"/>
        <vertAlign val="baseline"/>
        <sz val="11"/>
        <color rgb="FF000000"/>
        <name val="Univers LT Std 45 Light"/>
        <scheme val="none"/>
      </font>
      <fill>
        <patternFill patternType="none">
          <fgColor indexed="64"/>
          <bgColor auto="1"/>
        </patternFill>
      </fill>
      <alignment horizontal="center" vertical="center" textRotation="0" wrapText="0" indent="0" justifyLastLine="0" shrinkToFit="0" readingOrder="0"/>
      <protection locked="0" hidden="0"/>
    </dxf>
    <dxf>
      <font>
        <strike val="0"/>
        <outline val="0"/>
        <shadow val="0"/>
        <u val="none"/>
        <vertAlign val="baseline"/>
        <sz val="11"/>
        <color rgb="FF000000"/>
        <name val="Univers LT Std 45 Light"/>
        <scheme val="none"/>
      </font>
      <fill>
        <patternFill patternType="none">
          <fgColor indexed="64"/>
          <bgColor auto="1"/>
        </patternFill>
      </fill>
      <protection locked="0" hidden="0"/>
    </dxf>
    <dxf>
      <font>
        <strike val="0"/>
        <outline val="0"/>
        <shadow val="0"/>
        <u val="none"/>
        <vertAlign val="baseline"/>
        <sz val="11"/>
        <color rgb="FF000000"/>
        <name val="Univers LT Std 45 Light"/>
        <scheme val="none"/>
      </font>
      <fill>
        <patternFill patternType="none">
          <fgColor indexed="64"/>
          <bgColor auto="1"/>
        </patternFill>
      </fill>
      <alignment horizontal="center" vertical="center" textRotation="0" wrapText="0" indent="0" justifyLastLine="0" shrinkToFit="0" readingOrder="0"/>
      <protection locked="0" hidden="0"/>
    </dxf>
    <dxf>
      <font>
        <strike val="0"/>
        <outline val="0"/>
        <shadow val="0"/>
        <u val="none"/>
        <vertAlign val="baseline"/>
        <sz val="11"/>
        <color rgb="FF000000"/>
        <name val="Univers LT Std 45 Light"/>
        <scheme val="none"/>
      </font>
      <numFmt numFmtId="19" formatCode="m/d/yyyy"/>
      <fill>
        <patternFill patternType="none">
          <fgColor indexed="64"/>
          <bgColor auto="1"/>
        </patternFill>
      </fill>
      <alignment horizontal="center" vertical="center" textRotation="0" indent="0" justifyLastLine="0" shrinkToFit="0" readingOrder="0"/>
      <protection locked="0" hidden="0"/>
    </dxf>
    <dxf>
      <font>
        <strike val="0"/>
        <outline val="0"/>
        <shadow val="0"/>
        <u val="none"/>
        <vertAlign val="baseline"/>
        <sz val="11"/>
        <color rgb="FF000000"/>
        <name val="Univers LT Std 45 Light"/>
        <scheme val="none"/>
      </font>
      <numFmt numFmtId="19" formatCode="m/d/yyyy"/>
      <fill>
        <patternFill patternType="none">
          <fgColor indexed="64"/>
          <bgColor auto="1"/>
        </patternFill>
      </fill>
      <protection locked="0" hidden="0"/>
    </dxf>
    <dxf>
      <font>
        <strike val="0"/>
        <outline val="0"/>
        <shadow val="0"/>
        <u val="none"/>
        <vertAlign val="baseline"/>
        <sz val="11"/>
        <color rgb="FF000000"/>
        <name val="Univers LT Std 45 Light"/>
        <scheme val="none"/>
      </font>
      <fill>
        <patternFill patternType="none">
          <fgColor indexed="64"/>
          <bgColor auto="1"/>
        </patternFill>
      </fill>
    </dxf>
    <dxf>
      <font>
        <b/>
        <strike val="0"/>
        <outline val="0"/>
        <shadow val="0"/>
        <u val="none"/>
        <vertAlign val="baseline"/>
        <sz val="11"/>
        <name val="Adobe Garamond Pro "/>
        <scheme val="none"/>
      </font>
      <fill>
        <patternFill patternType="solid">
          <fgColor indexed="64"/>
          <bgColor rgb="FF6EA095"/>
        </patternFill>
      </fill>
      <alignment horizontal="center" vertical="center" textRotation="0" wrapText="0" indent="0" justifyLastLine="0" shrinkToFit="0" readingOrder="0"/>
    </dxf>
    <dxf>
      <font>
        <strike val="0"/>
        <outline val="0"/>
        <shadow val="0"/>
        <u val="none"/>
        <vertAlign val="baseline"/>
        <sz val="11"/>
        <color rgb="FF000000"/>
        <name val="Univers LT Std 45 Light"/>
        <scheme val="none"/>
      </font>
      <fill>
        <patternFill patternType="none">
          <fgColor indexed="64"/>
          <bgColor auto="1"/>
        </patternFill>
      </fill>
      <protection locked="0" hidden="0"/>
    </dxf>
    <dxf>
      <font>
        <strike val="0"/>
        <outline val="0"/>
        <shadow val="0"/>
        <u val="none"/>
        <vertAlign val="baseline"/>
        <sz val="11"/>
        <color rgb="FF000000"/>
        <name val="Univers LT Std 45 Light"/>
        <scheme val="none"/>
      </font>
      <fill>
        <patternFill patternType="none">
          <fgColor indexed="64"/>
          <bgColor auto="1"/>
        </patternFill>
      </fill>
      <alignment horizontal="center" vertical="center" textRotation="0" indent="0" justifyLastLine="0" shrinkToFit="0" readingOrder="0"/>
      <protection locked="0" hidden="0"/>
    </dxf>
    <dxf>
      <font>
        <strike val="0"/>
        <outline val="0"/>
        <shadow val="0"/>
        <u val="none"/>
        <vertAlign val="baseline"/>
        <sz val="11"/>
        <color rgb="FF000000"/>
        <name val="Univers LT Std 45 Light"/>
        <scheme val="none"/>
      </font>
      <fill>
        <patternFill patternType="none">
          <fgColor indexed="64"/>
          <bgColor auto="1"/>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1"/>
        <color rgb="FF000000"/>
        <name val="Univers LT Std 45 Light"/>
        <scheme val="none"/>
      </font>
      <fill>
        <patternFill patternType="none">
          <fgColor indexed="64"/>
          <bgColor auto="1"/>
        </patternFill>
      </fill>
      <alignment horizontal="center" vertical="center" textRotation="0" indent="0" justifyLastLine="0" shrinkToFit="0" readingOrder="0"/>
      <protection locked="0" hidden="0"/>
    </dxf>
    <dxf>
      <font>
        <strike val="0"/>
        <outline val="0"/>
        <shadow val="0"/>
        <u val="none"/>
        <vertAlign val="baseline"/>
        <sz val="11"/>
        <color rgb="FF000000"/>
        <name val="Univers LT Std 45 Light"/>
        <scheme val="none"/>
      </font>
      <fill>
        <patternFill patternType="none">
          <fgColor indexed="64"/>
          <bgColor auto="1"/>
        </patternFill>
      </fill>
      <alignment horizontal="center" vertical="center" textRotation="0" indent="0" justifyLastLine="0" shrinkToFit="0" readingOrder="0"/>
      <protection locked="0" hidden="0"/>
    </dxf>
    <dxf>
      <font>
        <strike val="0"/>
        <outline val="0"/>
        <shadow val="0"/>
        <u val="none"/>
        <vertAlign val="baseline"/>
        <sz val="11"/>
        <color rgb="FF000000"/>
        <name val="Univers LT Std 45 Light"/>
        <scheme val="none"/>
      </font>
      <fill>
        <patternFill patternType="none">
          <fgColor indexed="64"/>
          <bgColor auto="1"/>
        </patternFill>
      </fill>
      <protection locked="0" hidden="0"/>
    </dxf>
    <dxf>
      <font>
        <strike val="0"/>
        <outline val="0"/>
        <shadow val="0"/>
        <u val="none"/>
        <vertAlign val="baseline"/>
        <sz val="11"/>
        <color rgb="FF000000"/>
        <name val="Univers LT Std 45 Light"/>
        <scheme val="none"/>
      </font>
      <fill>
        <patternFill patternType="none">
          <fgColor indexed="64"/>
          <bgColor auto="1"/>
        </patternFill>
      </fill>
      <protection locked="0" hidden="0"/>
    </dxf>
    <dxf>
      <font>
        <strike val="0"/>
        <outline val="0"/>
        <shadow val="0"/>
        <u val="none"/>
        <vertAlign val="baseline"/>
        <sz val="11"/>
        <color rgb="FF000000"/>
        <name val="Univers LT Std 45 Light"/>
        <scheme val="none"/>
      </font>
      <fill>
        <patternFill patternType="none">
          <fgColor indexed="64"/>
          <bgColor auto="1"/>
        </patternFill>
      </fill>
      <protection locked="0" hidden="0"/>
    </dxf>
    <dxf>
      <border diagonalUp="0" diagonalDown="0">
        <left/>
        <right/>
        <top/>
        <bottom style="thin">
          <color indexed="64"/>
        </bottom>
      </border>
    </dxf>
    <dxf>
      <font>
        <strike val="0"/>
        <outline val="0"/>
        <shadow val="0"/>
        <u val="none"/>
        <vertAlign val="baseline"/>
        <sz val="11"/>
        <color rgb="FF000000"/>
        <name val="Univers LT Std 45 Light"/>
        <scheme val="none"/>
      </font>
      <fill>
        <patternFill patternType="none">
          <fgColor indexed="64"/>
          <bgColor auto="1"/>
        </patternFill>
      </fill>
    </dxf>
    <dxf>
      <font>
        <b/>
        <strike val="0"/>
        <outline val="0"/>
        <shadow val="0"/>
        <u val="none"/>
        <vertAlign val="baseline"/>
        <sz val="11"/>
        <color theme="0"/>
        <name val="Adobe Garamond Pro "/>
        <scheme val="none"/>
      </font>
      <fill>
        <patternFill patternType="solid">
          <fgColor indexed="64"/>
          <bgColor rgb="FF6A5638"/>
        </patternFill>
      </fill>
      <alignment horizontal="center" vertical="center" textRotation="0" wrapText="1" indent="0" justifyLastLine="0" shrinkToFit="0" readingOrder="0"/>
    </dxf>
    <dxf>
      <font>
        <strike val="0"/>
        <outline val="0"/>
        <shadow val="0"/>
        <u val="none"/>
        <vertAlign val="baseline"/>
        <sz val="11"/>
        <color theme="1"/>
        <name val="Univers LT Std 45 Light"/>
        <scheme val="none"/>
      </font>
      <numFmt numFmtId="165" formatCode="&quot;$&quot;#,##0.00"/>
    </dxf>
    <dxf>
      <font>
        <strike val="0"/>
        <outline val="0"/>
        <shadow val="0"/>
        <u val="none"/>
        <vertAlign val="baseline"/>
        <sz val="11"/>
        <color theme="1"/>
        <name val="Univers LT Std 45 Light"/>
        <scheme val="none"/>
      </font>
    </dxf>
    <dxf>
      <font>
        <strike val="0"/>
        <outline val="0"/>
        <shadow val="0"/>
        <u val="none"/>
        <vertAlign val="baseline"/>
        <sz val="11"/>
        <color theme="1"/>
        <name val="Univers LT Std 45 Light"/>
        <scheme val="none"/>
      </font>
    </dxf>
    <dxf>
      <font>
        <strike val="0"/>
        <outline val="0"/>
        <shadow val="0"/>
        <u val="none"/>
        <vertAlign val="baseline"/>
        <sz val="11"/>
        <color theme="1"/>
        <name val="Univers LT Std 45 Light"/>
        <scheme val="none"/>
      </font>
    </dxf>
    <dxf>
      <font>
        <strike val="0"/>
        <outline val="0"/>
        <shadow val="0"/>
        <u val="none"/>
        <vertAlign val="baseline"/>
        <sz val="11"/>
        <color theme="1"/>
        <name val="Adobe Garamond Pro "/>
        <scheme val="none"/>
      </font>
      <fill>
        <patternFill patternType="solid">
          <fgColor indexed="64"/>
          <bgColor rgb="FF005481"/>
        </patternFill>
      </fill>
      <alignment horizontal="general" vertical="center" textRotation="0" wrapText="0" indent="0" justifyLastLine="0" shrinkToFit="0" readingOrder="0"/>
    </dxf>
    <dxf>
      <font>
        <strike val="0"/>
        <outline val="0"/>
        <shadow val="0"/>
        <u val="none"/>
        <vertAlign val="baseline"/>
        <sz val="11"/>
        <color theme="1"/>
        <name val="Univers LT Std 45 Light"/>
        <scheme val="none"/>
      </font>
      <alignment horizontal="center" vertical="center" textRotation="0" wrapText="0" indent="0" justifyLastLine="0" shrinkToFit="0" readingOrder="0"/>
    </dxf>
    <dxf>
      <font>
        <strike val="0"/>
        <outline val="0"/>
        <shadow val="0"/>
        <u val="none"/>
        <vertAlign val="baseline"/>
        <sz val="11"/>
        <color theme="1"/>
        <name val="Univers LT Std 45 Light"/>
        <scheme val="none"/>
      </font>
    </dxf>
    <dxf>
      <font>
        <strike val="0"/>
        <outline val="0"/>
        <shadow val="0"/>
        <u val="none"/>
        <vertAlign val="baseline"/>
        <sz val="11"/>
        <color theme="1"/>
        <name val="Univers LT Std 45 Light"/>
        <scheme val="none"/>
      </font>
    </dxf>
    <dxf>
      <font>
        <strike val="0"/>
        <outline val="0"/>
        <shadow val="0"/>
        <u val="none"/>
        <vertAlign val="baseline"/>
        <sz val="11"/>
        <color theme="1"/>
        <name val="Adobe Garamond Pro "/>
        <scheme val="none"/>
      </font>
      <fill>
        <patternFill patternType="solid">
          <fgColor indexed="64"/>
          <bgColor rgb="FF005481"/>
        </patternFill>
      </fill>
      <alignment horizontal="general" vertical="center" textRotation="0" wrapText="0" indent="0" justifyLastLine="0" shrinkToFit="0" readingOrder="0"/>
    </dxf>
    <dxf>
      <font>
        <strike val="0"/>
        <outline val="0"/>
        <shadow val="0"/>
        <u val="none"/>
        <vertAlign val="baseline"/>
        <sz val="11"/>
        <color auto="1"/>
        <name val="Univers LT Std 45 Light"/>
        <scheme val="none"/>
      </font>
      <fill>
        <patternFill patternType="none">
          <fgColor indexed="64"/>
          <bgColor auto="1"/>
        </patternFill>
      </fill>
    </dxf>
    <dxf>
      <font>
        <strike val="0"/>
        <outline val="0"/>
        <shadow val="0"/>
        <u val="none"/>
        <vertAlign val="baseline"/>
        <sz val="11"/>
        <color auto="1"/>
        <name val="Univers LT Std 45 Light"/>
        <scheme val="none"/>
      </font>
      <fill>
        <patternFill patternType="none">
          <fgColor indexed="64"/>
          <bgColor auto="1"/>
        </patternFill>
      </fill>
    </dxf>
    <dxf>
      <font>
        <strike val="0"/>
        <outline val="0"/>
        <shadow val="0"/>
        <u val="none"/>
        <vertAlign val="baseline"/>
        <sz val="11"/>
        <color auto="1"/>
        <name val="Univers LT Std 45 Light"/>
        <scheme val="none"/>
      </font>
      <fill>
        <patternFill patternType="none">
          <fgColor indexed="64"/>
          <bgColor auto="1"/>
        </patternFill>
      </fill>
    </dxf>
    <dxf>
      <font>
        <strike val="0"/>
        <outline val="0"/>
        <shadow val="0"/>
        <u val="none"/>
        <vertAlign val="baseline"/>
        <sz val="11"/>
        <color theme="1"/>
        <name val="Times New Roman"/>
        <family val="1"/>
        <scheme val="none"/>
      </font>
      <fill>
        <patternFill patternType="solid">
          <fgColor indexed="64"/>
          <bgColor rgb="FF005481"/>
        </patternFill>
      </fill>
    </dxf>
  </dxfs>
  <tableStyles count="0" defaultTableStyle="TableStyleMedium2" defaultPivotStyle="PivotStyleLight16"/>
  <colors>
    <mruColors>
      <color rgb="FFB5D2FD"/>
      <color rgb="FF005481"/>
      <color rgb="FF5BC4FF"/>
      <color rgb="FF01A4FF"/>
      <color rgb="FFD0CFCE"/>
      <color rgb="FFA2A1A0"/>
      <color rgb="FFA2C2BB"/>
      <color rgb="FFC5D9D4"/>
      <color rgb="FFDCE8E5"/>
      <color rgb="FFB79C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ocumenttasks/documenttask1.xml><?xml version="1.0" encoding="utf-8"?>
<Tasks xmlns="http://schemas.microsoft.com/office/tasks/2019/documenttasks">
  <Task id="{39EE0880-C49E-4792-A194-9AE7CCE6D641}">
    <Anchor>
      <Comment id="{F7B490AF-E920-4CB5-94F3-4E65EC470134}"/>
    </Anchor>
    <History>
      <Event time="2026-01-13T13:34:20.07" id="{F2B947D1-A3A6-459F-B44A-2CB0BAE03A6E}">
        <Attribution userId="S::a_n51@txstate.edu::465d24e8-7aef-431f-92da-bd0300158485" userName="Navarro, Aspen" userProvider="AD"/>
        <Anchor>
          <Comment id="{5F7C3027-8027-4A12-B47F-B41DE8087FC1}"/>
        </Anchor>
        <Create/>
      </Event>
      <Event time="2026-01-13T13:34:20.07" id="{2240B1E9-517E-4483-A52E-8635FB9E8077}">
        <Attribution userId="S::a_n51@txstate.edu::465d24e8-7aef-431f-92da-bd0300158485" userName="Navarro, Aspen" userProvider="AD"/>
        <Anchor>
          <Comment id="{5F7C3027-8027-4A12-B47F-B41DE8087FC1}"/>
        </Anchor>
        <Assign userId="S::crb299@txstate.edu::a6f23392-4d27-4b94-ba96-90a53b217349" userName="Vermeersch, Nicky A" userProvider="AD"/>
      </Event>
      <Event time="2026-01-13T13:34:20.07" id="{EEB2DDCB-F782-4520-8119-1FB5E6A830F8}">
        <Attribution userId="S::a_n51@txstate.edu::465d24e8-7aef-431f-92da-bd0300158485" userName="Navarro, Aspen" userProvider="AD"/>
        <Anchor>
          <Comment id="{5F7C3027-8027-4A12-B47F-B41DE8087FC1}"/>
        </Anchor>
        <SetTitle title="@Vermeersch, Nicky A @Perry, Kyla Let’s do 3 monitoring events/CS per week (or 12/month): - 1 kit is used by 1 monitor for up to 24 hours . - After return, the kit is unavailable for 1 full day for inspection.  I would note the above and state that more…"/>
      </Event>
    </History>
  </Task>
</Tasks>
</file>

<file path=xl/persons/person.xml><?xml version="1.0" encoding="utf-8"?>
<personList xmlns="http://schemas.microsoft.com/office/spreadsheetml/2018/threadedcomments" xmlns:x="http://schemas.openxmlformats.org/spreadsheetml/2006/main">
  <person displayName="Perry, Kyla" id="{48169D3B-BB79-4DE1-AB87-C83DEB7CD766}" userId="agx4@txstate.edu" providerId="PeoplePicker"/>
  <person displayName="Navarro, Aspen" id="{77D2585B-820E-4F28-8EC2-5CA9E4C037D0}" userId="a_n51@txstate.edu" providerId="PeoplePicker"/>
  <person displayName="Vermeersch, Nicky A" id="{CF5C8145-6CE7-412F-A37C-1C6B603DA585}" userId="crb299@txstate.edu" providerId="PeoplePicker"/>
  <person displayName="Perry, Kyla" id="{B9FA27BB-9307-4E81-B007-71CEC064414B}" userId="S::agx4@txstate.edu::0aa230cb-b730-45ee-9463-cce5c7016128" providerId="AD"/>
  <person displayName="Navarro, Aspen" id="{69F36ABE-9E52-48A7-8899-762E8D2CE5AB}" userId="S::a_n51@txstate.edu::465d24e8-7aef-431f-92da-bd0300158485" providerId="AD"/>
  <person displayName="Vermeersch, Nicky A" id="{49C611F2-C30C-4345-8544-318DDE8079E3}" userId="S::crb299@txstate.edu::a6f23392-4d27-4b94-ba96-90a53b217349"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FEC052B-E1C2-4C6B-BA3E-BD6B6CF84C07}" name="Table1" displayName="Table1" ref="N3:O11" totalsRowShown="0" headerRowDxfId="52" dataDxfId="51">
  <autoFilter ref="N3:O11" xr:uid="{1FEC052B-E1C2-4C6B-BA3E-BD6B6CF84C07}"/>
  <tableColumns count="2">
    <tableColumn id="1" xr3:uid="{BC4AD3E0-1D98-45EE-9539-E93DAF492A20}" name=" " dataDxfId="50"/>
    <tableColumn id="2" xr3:uid="{E3A20117-47E1-43E6-9D7F-C83FCDF22B46}" name="   " dataDxfId="49"/>
  </tableColumns>
  <tableStyleInfo name="TableStyleLight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36141C1-A5F9-4A0D-9D8A-BD92667006EB}" name="Table2" displayName="Table2" ref="F2:G8" totalsRowShown="0" headerRowDxfId="48" dataDxfId="47">
  <autoFilter ref="F2:G8" xr:uid="{F36141C1-A5F9-4A0D-9D8A-BD92667006EB}">
    <filterColumn colId="0" hiddenButton="1"/>
    <filterColumn colId="1" hiddenButton="1"/>
  </autoFilter>
  <tableColumns count="2">
    <tableColumn id="1" xr3:uid="{72D17397-170E-438E-829E-8CC4F2C2CB62}" name="Category" dataDxfId="46"/>
    <tableColumn id="2" xr3:uid="{4798B551-C3E3-45BF-915B-68BD983F0DF7}" name="Value" dataDxfId="4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EAE9B55-DBCF-4E93-80A4-5D2C74E22B3C}" name="Table6" displayName="Table6" ref="I2:K5" totalsRowShown="0" headerRowDxfId="44" dataDxfId="43">
  <autoFilter ref="I2:K5" xr:uid="{EEAE9B55-DBCF-4E93-80A4-5D2C74E22B3C}">
    <filterColumn colId="0" hiddenButton="1"/>
    <filterColumn colId="1" hiddenButton="1"/>
    <filterColumn colId="2" hiddenButton="1"/>
  </autoFilter>
  <tableColumns count="3">
    <tableColumn id="1" xr3:uid="{EF1572B5-9427-4FAE-A2D0-55E3730D69FA}" name="Equipment" dataDxfId="42"/>
    <tableColumn id="3" xr3:uid="{233AE0E2-F4AF-454F-8472-402EC5F2DE23}" name="Description" dataDxfId="41"/>
    <tableColumn id="2" xr3:uid="{4618D42E-8941-4648-92F7-C1E9B15F91B7}" name="Cost" dataDxfId="4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B62C5CB-9D3C-46E9-B5DE-0FDF635ECF0A}" name="Table5" displayName="Table5" ref="A2:I6" totalsRowShown="0" headerRowDxfId="39" dataDxfId="38" tableBorderDxfId="37">
  <autoFilter ref="A2:I6" xr:uid="{7B62C5CB-9D3C-46E9-B5DE-0FDF635ECF0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2" xr3:uid="{9E07C4B5-F582-4AA6-8B8F-862297857FA6}" name="Monitoring Type" dataDxfId="36"/>
    <tableColumn id="3" xr3:uid="{C77F92CA-C732-4996-AD5F-3BF98D4767CA}" name="Item Name" dataDxfId="35"/>
    <tableColumn id="4" xr3:uid="{DCCC20F3-6559-47CB-8B7F-2972F07F99B5}" name="Location" dataDxfId="34"/>
    <tableColumn id="5" xr3:uid="{5E48FBF5-BC16-4ACE-B624-EC7CD976C7E0}" name="Quantity" dataDxfId="33"/>
    <tableColumn id="8" xr3:uid="{FBB575CC-7A1D-42A7-AAFA-A3343B7EEFE5}" name="Desired Stock" dataDxfId="32"/>
    <tableColumn id="10" xr3:uid="{84AF641F-15B2-420F-A03D-BEE85E16F655}" name="Status" dataDxfId="0">
      <calculatedColumnFormula>IF(
   OR(TRIM(B3)="",NOT(ISNUMBER(D3))),
   "",
   _xlfn.LET(
      _xlpm.CheckedOutCount,
      COUNTIFS('Equipment Status'!$C:$C,B3,
               'Equipment Status'!$G:$G,"Checked Out"),
      IF(
         AND(_xlpm.CheckedOutCount&gt;0,D3&lt;E3),
         "Low Stock, Checked Out ("&amp;_xlpm.CheckedOutCount&amp;")",
         IF(
            _xlpm.CheckedOutCount&gt;0,
            "Checked Out ("&amp;_xlpm.CheckedOutCount&amp;")",
            IF(
               D3&lt;E3,
               "Low Stock",
               "Available"
            )
         )
      )
   )
)</calculatedColumnFormula>
    </tableColumn>
    <tableColumn id="6" xr3:uid="{159CEBBD-3E6C-4BEF-8E3C-3D59D76CCC10}" name="Last Maintenance Date" dataDxfId="31"/>
    <tableColumn id="1" xr3:uid="{28558A08-7D5D-4905-814D-F57BB5EEE2BC}" name="Needs Attention?" dataDxfId="30"/>
    <tableColumn id="7" xr3:uid="{1AD05C5A-8498-4393-AC57-62030571A59B}" name="Maintenance Issues" dataDxfId="29"/>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D4F351-115D-4608-9EE7-713B99F48B31}" name="Table3" displayName="Table3" ref="A2:H9" totalsRowShown="0" headerRowDxfId="28" dataDxfId="27">
  <autoFilter ref="A2:H9" xr:uid="{ABD4F351-115D-4608-9EE7-713B99F48B31}">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9" xr3:uid="{8B9ABDC3-A6C8-4FB4-909B-884570116AAB}" name="Assigned Community Scientist" dataDxfId="26"/>
    <tableColumn id="2" xr3:uid="{46CED3C3-A3D1-4998-8215-17B6EB1EBF64}" name="Date Submitted" dataDxfId="25"/>
    <tableColumn id="3" xr3:uid="{F7A273DF-6BED-40FB-8CD9-75A90942CD81}" name="Site ID" dataDxfId="24"/>
    <tableColumn id="4" xr3:uid="{7A08436C-3802-4A59-8575-89B71FD1B4E9}" name="Monitoring Type" dataDxfId="23"/>
    <tableColumn id="6" xr3:uid="{9563161B-208B-4518-A9DC-158A2606657C}" name="Status" dataDxfId="22"/>
    <tableColumn id="7" xr3:uid="{67ADFFF4-8EC4-4903-83B6-1EA8C08685CC}" name="Notes" dataDxfId="21"/>
    <tableColumn id="8" xr3:uid="{6B3E4126-3464-44B8-AEA3-B6B4866DA0FD}" name="Date of Last Monitoring Event" dataDxfId="20"/>
    <tableColumn id="1" xr3:uid="{83F8FA42-53C1-45AB-8E44-3E1E968BDE81}" name="Anticipated Date of Next Monitoring Event" dataDxfId="19">
      <calculatedColumnFormula>IF(Table3[[#This Row],[Date of Last Monitoring Event]]="","",Table3[[#This Row],[Date of Last Monitoring Event]]+30)</calculatedColumnFormula>
    </tableColumn>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8CCC5A2-AD9E-4C19-93DD-5244706F2CA0}" name="Table4" displayName="Table4" ref="A2:J12" totalsRowShown="0" headerRowDxfId="18" dataDxfId="17">
  <autoFilter ref="A2:J12" xr:uid="{E8CCC5A2-AD9E-4C19-93DD-5244706F2CA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7BEF7B61-FB2C-4AE1-94E2-2B933F81C6AA}" name="Community Scientist Name" dataDxfId="16"/>
    <tableColumn id="2" xr3:uid="{B60733F9-FEAD-496E-B491-59AA42AF7AF4}" name="Monitoring Type" dataDxfId="15"/>
    <tableColumn id="3" xr3:uid="{16FA807A-A2A6-4A9F-9B46-70A4D85D763B}" name="Item Name" dataDxfId="14"/>
    <tableColumn id="5" xr3:uid="{7ED6EF13-7FB2-424D-85D3-94112EBC9076}" name="Request Date" dataDxfId="13"/>
    <tableColumn id="6" xr3:uid="{D6ED84D0-FF06-466B-B1CC-AC55B5E99C31}" name="Checkout Date" dataDxfId="12"/>
    <tableColumn id="7" xr3:uid="{2A13257B-EAF1-43B3-95EC-D1B2E9340230}" name="Anticipated Return Date" dataDxfId="11">
      <calculatedColumnFormula>IF(OR(Table4[[#This Row],[Checkout Date]]="",Dashboard!G5=""),"",Table4[[#This Row],[Checkout Date]]+Dashboard!G5)</calculatedColumnFormula>
    </tableColumn>
    <tableColumn id="8" xr3:uid="{E9D362EC-5C63-4427-9E62-B2767951FA86}" name="Status" dataDxfId="10"/>
    <tableColumn id="9" xr3:uid="{8272C0C0-E0BC-48EB-AF8C-8E750A13A057}" name="Condition (Before)" dataDxfId="9"/>
    <tableColumn id="10" xr3:uid="{4085DE37-504D-4A7D-B425-11F646272481}" name="Condition (After)" dataDxfId="8"/>
    <tableColumn id="11" xr3:uid="{0093AAD4-EDC0-4EA7-BD0E-030E4F70D047}" name="Notes" dataDxfId="7"/>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N4" dT="2025-12-10T15:03:17.51" personId="{B9FA27BB-9307-4E81-B007-71CEC064414B}" id="{0AB398B6-882E-4A4E-BEAA-AD1B4F657D11}" done="1">
    <text>I updated the total budget to be calculated on the "kits needed" and what their "budget per kit" is. Would the CS have their own budget per kit, or is this something we should calculate for them as well?</text>
  </threadedComment>
  <threadedComment ref="N4" dT="2025-12-15T21:01:49.00" personId="{49C611F2-C30C-4345-8544-318DDE8079E3}" id="{85D0FE5B-375E-40BB-8977-1E1C4C4D06F6}" parentId="{0AB398B6-882E-4A4E-BEAA-AD1B4F657D11}">
    <text xml:space="preserve">I think budgets do really depend on the groups characteristics themselves. For instance, Adam has a higher budget per kit since they support more CSs per kit. However, some small groups may need a lower budget per kit. I think keeping budget per kit as an editable feature they can change themselves is ideal. </text>
  </threadedComment>
  <threadedComment ref="O4" dT="2026-01-15T21:38:52.56" personId="{69F36ABE-9E52-48A7-8899-762E8D2CE5AB}" id="{10EC1B09-2BC8-446A-B493-405085545979}">
    <text>Maybe we should include a comment linking to the equipment budget projections sheet?</text>
  </threadedComment>
  <threadedComment ref="O5" dT="2026-01-15T21:40:03.19" personId="{69F36ABE-9E52-48A7-8899-762E8D2CE5AB}" id="{7C8F720A-5638-4823-8E65-2FEC0D67E02D}">
    <text xml:space="preserve">I can’t recall if this is on the equipment budget projections sheet? If not, how should they determine this? May want to consider auto populating somehow. 
Also, what does this mean? Budget to maintain kits? Maybe put reagent/monitoring budget instead? </text>
  </threadedComment>
  <threadedComment ref="O6" dT="2026-01-15T21:40:42.51" personId="{69F36ABE-9E52-48A7-8899-762E8D2CE5AB}" id="{086D2C20-43CD-49B0-959C-0BA744D35770}">
    <text>We should have this auto populate also. Based on the budget they provide. Or, link to the budget projection sheet?</text>
  </threadedComment>
  <threadedComment ref="O7" dT="2025-11-20T16:39:50.25" personId="{49C611F2-C30C-4345-8544-318DDE8079E3}" id="{BEB49EBA-E65A-43AE-B9FB-8340A5B48600}" done="1">
    <text xml:space="preserve">The numbers listed here, did you manually input them into the formula or did you embed the cell in the formula? My thought was that it would be cool if the cell was embedded. That way, if a group wants to adjust the return window to 3 days, all they have to do is type a 3 in this cell and it will automatically adjust the formula for the. </text>
  </threadedComment>
  <threadedComment ref="O7" dT="2025-11-20T16:40:28.15" personId="{49C611F2-C30C-4345-8544-318DDE8079E3}" id="{49B00549-1FF2-4C3B-8F48-39C81A3A3D80}" parentId="{BEB49EBA-E65A-43AE-B9FB-8340A5B48600}">
    <text xml:space="preserve">We could then add instructions on how to use the table and adjust the numbers to their liking. </text>
  </threadedComment>
  <threadedComment ref="O7" dT="2025-12-10T15:10:04.71" personId="{B9FA27BB-9307-4E81-B007-71CEC064414B}" id="{169E9A0F-8628-46E9-B7BD-A4B2DB1BC3F1}" parentId="{BEB49EBA-E65A-43AE-B9FB-8340A5B48600}">
    <text>The formulas are embedded! I added instructions below the table- let me know what you think!</text>
  </threadedComment>
  <threadedComment ref="N8" dT="2025-12-15T21:02:57.91" personId="{49C611F2-C30C-4345-8544-318DDE8079E3}" id="{5330A410-81F5-4F39-B238-7E1585A7BC2E}" done="1">
    <text>Should this instead be the number of kits they have?</text>
  </threadedComment>
  <threadedComment ref="N9" dT="2025-12-15T20:54:58.49" personId="{49C611F2-C30C-4345-8544-318DDE8079E3}" id="{F7B490AF-E920-4CB5-94F3-4E65EC470134}">
    <text>Should this be the actual number of sites instead of recommended?</text>
  </threadedComment>
  <threadedComment ref="N9" dT="2025-12-17T15:04:26.67" personId="{B9FA27BB-9307-4E81-B007-71CEC064414B}" id="{5B035B93-2ED2-43BA-A2D2-E5C257BBE786}" parentId="{F7B490AF-E920-4CB5-94F3-4E65EC470134}">
    <text>The idea for this table was to help with new groups getting started and figuring out everything they need, which is why we have recommended # of sites and kits needed. Would it be beneficial to have a table for new groups and create another for established groups (change the recommended to actual number of sites and so on)?</text>
  </threadedComment>
  <threadedComment ref="N9" dT="2025-12-17T16:49:17.86" personId="{49C611F2-C30C-4345-8544-318DDE8079E3}" id="{2F981C75-FB9C-481F-88D5-4943CF6034B6}" parentId="{F7B490AF-E920-4CB5-94F3-4E65EC470134}">
    <text xml:space="preserve">Ah okay! Let's leave it as is for now. My only thought is that we may want to change the Kits Needed formula to be based on the Number of Active CS instead of the Recommended # of Sites. My thought is that if you do it based on sites, you may overestimate how many kits you need. For instance, right now, with 7 CSs, the formula is recommending 4 kits. </text>
  </threadedComment>
  <threadedComment ref="N9" dT="2025-12-17T17:24:47.15" personId="{B9FA27BB-9307-4E81-B007-71CEC064414B}" id="{400D44BF-6E14-4DF6-8817-460B31C9121D}" parentId="{F7B490AF-E920-4CB5-94F3-4E65EC470134}">
    <text>How many kits are recommended per CS? Is it 3-4 CS per kit? Once I know I can update the formula :)</text>
  </threadedComment>
  <threadedComment ref="N9" dT="2025-12-17T18:54:47.55" personId="{49C611F2-C30C-4345-8544-318DDE8079E3}" id="{3425E0D2-82DB-44AD-96D0-47E18FD3D4A1}" parentId="{F7B490AF-E920-4CB5-94F3-4E65EC470134}">
    <text>@Navarro, Aspen Hoping to get your thoughts on this. I'm thinking we can say 8 CS per kit to start (so 2 per week).</text>
    <mentions>
      <mention mentionpersonId="{77D2585B-820E-4F28-8EC2-5CA9E4C037D0}" mentionId="{2A86215D-AD1C-432A-A487-DD9A92EF6D3C}" startIndex="0" length="15"/>
    </mentions>
  </threadedComment>
  <threadedComment ref="N9" dT="2026-01-13T13:34:20.07" personId="{69F36ABE-9E52-48A7-8899-762E8D2CE5AB}" id="{5F7C3027-8027-4A12-B47F-B41DE8087FC1}" parentId="{F7B490AF-E920-4CB5-94F3-4E65EC470134}">
    <text xml:space="preserve">@Vermeersch, Nicky A @Perry, Kyla Let’s do 3 monitoring events/CS per week (or 12/month):
- 1 kit is used by 1 monitor for up to 24 hours .
- After return, the kit is unavailable for 1 full day for inspection.
I would note the above and state that more monitors can be accommodated if the checkout duration is shortened.  </text>
    <mentions>
      <mention mentionpersonId="{CF5C8145-6CE7-412F-A37C-1C6B603DA585}" mentionId="{B317D46F-25CF-4A5B-9C5D-97D62E8448CC}" startIndex="0" length="20"/>
      <mention mentionpersonId="{48169D3B-BB79-4DE1-AB87-C83DEB7CD766}" mentionId="{F2F527AA-6338-4B53-8FB7-4969D2CE568B}" startIndex="21" length="12"/>
    </mentions>
  </threadedComment>
</ThreadedComments>
</file>

<file path=xl/worksheets/_rels/sheet1.xml.rels><?xml version="1.0" encoding="UTF-8" standalone="yes"?>
<Relationships xmlns="http://schemas.openxmlformats.org/package/2006/relationships"><Relationship Id="rId8" Type="http://schemas.microsoft.com/office/2019/04/relationships/documenttask" Target="../documenttasks/documenttask1.xml"/><Relationship Id="rId3" Type="http://schemas.openxmlformats.org/officeDocument/2006/relationships/table" Target="../tables/table1.xml"/><Relationship Id="rId7" Type="http://schemas.microsoft.com/office/2017/10/relationships/threadedComment" Target="../threadedComments/threadedComment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table" Target="../tables/table4.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table" Target="../tables/table5.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vmlDrawing" Target="../drawings/vmlDrawing4.vml"/><Relationship Id="rId1" Type="http://schemas.openxmlformats.org/officeDocument/2006/relationships/printerSettings" Target="../printerSettings/printerSettings2.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5287A-6FC0-4B39-8FFC-7D45288E2767}">
  <sheetPr>
    <tabColor rgb="FF005481"/>
  </sheetPr>
  <dimension ref="A1:O26"/>
  <sheetViews>
    <sheetView tabSelected="1" zoomScaleNormal="100" workbookViewId="0">
      <selection activeCell="F15" sqref="F15"/>
    </sheetView>
  </sheetViews>
  <sheetFormatPr defaultRowHeight="15" customHeight="1"/>
  <cols>
    <col min="1" max="1" width="30.88671875" customWidth="1"/>
    <col min="2" max="2" width="29.6640625" customWidth="1"/>
    <col min="3" max="3" width="24.6640625" customWidth="1"/>
    <col min="4" max="4" width="13" style="18" customWidth="1"/>
    <col min="5" max="5" width="9" customWidth="1"/>
    <col min="6" max="6" width="38" customWidth="1"/>
    <col min="7" max="7" width="8.88671875" customWidth="1"/>
    <col min="8" max="8" width="9.88671875" customWidth="1"/>
    <col min="9" max="9" width="30.44140625" customWidth="1"/>
    <col min="10" max="10" width="33.5546875" customWidth="1"/>
    <col min="11" max="11" width="8.44140625" bestFit="1" customWidth="1"/>
    <col min="12" max="12" width="31" bestFit="1" customWidth="1"/>
    <col min="13" max="13" width="27.33203125" customWidth="1"/>
    <col min="14" max="15" width="0" hidden="1" customWidth="1"/>
  </cols>
  <sheetData>
    <row r="1" spans="1:15" s="24" customFormat="1" ht="25.8">
      <c r="A1" s="106" t="s">
        <v>0</v>
      </c>
      <c r="B1" s="107"/>
      <c r="C1" s="107"/>
      <c r="D1" s="107"/>
      <c r="F1" s="104" t="s">
        <v>1</v>
      </c>
      <c r="G1" s="105"/>
      <c r="H1" s="25"/>
      <c r="I1" s="102" t="s">
        <v>2</v>
      </c>
      <c r="J1" s="103"/>
      <c r="K1" s="103"/>
    </row>
    <row r="2" spans="1:15" ht="27.75" customHeight="1">
      <c r="A2" s="14" t="s">
        <v>3</v>
      </c>
      <c r="B2" s="15" t="s">
        <v>4</v>
      </c>
      <c r="C2" s="15" t="s">
        <v>5</v>
      </c>
      <c r="D2" s="16" t="s">
        <v>6</v>
      </c>
      <c r="F2" s="50" t="s">
        <v>7</v>
      </c>
      <c r="G2" s="52" t="s">
        <v>8</v>
      </c>
      <c r="H2" s="51"/>
      <c r="I2" s="50" t="s">
        <v>9</v>
      </c>
      <c r="J2" s="19" t="s">
        <v>10</v>
      </c>
      <c r="K2" s="49" t="s">
        <v>11</v>
      </c>
      <c r="L2" s="65"/>
      <c r="N2" s="3" t="s">
        <v>12</v>
      </c>
      <c r="O2" s="4"/>
    </row>
    <row r="3" spans="1:15" ht="16.5" customHeight="1">
      <c r="A3" s="42" t="str" cm="1">
        <f t="array" aca="1" ref="A3" ca="1">IFERROR(
  _xlfn._xlws.SORT(
    _xlfn._xlws.FILTER(
      'Monitoring Schedule'!H:H,
      ('Monitoring Schedule'!H:H&lt;&gt;"")*
      ('Monitoring Schedule'!H:H&gt;=TODAY())*
      ('Monitoring Schedule'!H:H&lt;=TODAY()+7)
    )
  ),
  "None"
)</f>
        <v>None</v>
      </c>
      <c r="B3" s="43" t="str">
        <f>IF(COUNTIFS('Monitoring Schedule'!E:E, "*complete*")=0,
"N/A",
COUNTIFS('Monitoring Schedule'!E:E, "*complete*")
)</f>
        <v>N/A</v>
      </c>
      <c r="C3" s="43" t="str">
        <f ca="1">IF(
   (
     COUNTIFS('Equipment Status'!F:F, "&lt;" &amp; TODAY(), 'Equipment Status'!F:F, "&lt;&gt;", 'Equipment Status'!G:G, "*out*")
     +
     COUNTIFS('Equipment Status'!F:F, "&lt;" &amp; TODAY(), 'Equipment Status'!F:F, "&lt;&gt;", 'Equipment Status'!G:G, "*not returned*")
     +
     COUNTIFS('Equipment Status'!F:F, "&lt;" &amp; TODAY(), 'Equipment Status'!F:F, "&lt;&gt;", 'Equipment Status'!G:G, "*with site*")
   ) = 0,
   "N/A",
   COUNTIFS('Equipment Status'!F:F, "&lt;" &amp; TODAY(), 'Equipment Status'!F:F, "&lt;&gt;", 'Equipment Status'!G:G, "*out*")
   +
   COUNTIFS('Equipment Status'!F:F, "&lt;" &amp; TODAY(), 'Equipment Status'!F:F, "&lt;&gt;", 'Equipment Status'!G:G, "*not returned*")
   +
   COUNTIFS('Equipment Status'!F:F, "&lt;" &amp; TODAY(), 'Equipment Status'!F:F, "&lt;&gt;", 'Equipment Status'!G:G, "*with site*")
)</f>
        <v>N/A</v>
      </c>
      <c r="D3" s="44">
        <f>COUNTIF('Equipment Status'!G:G, "Checked Out")</f>
        <v>0</v>
      </c>
      <c r="F3" s="95" t="s">
        <v>13</v>
      </c>
      <c r="G3" s="96"/>
      <c r="H3" s="58"/>
      <c r="I3" s="55" t="s">
        <v>14</v>
      </c>
      <c r="J3" s="63" t="s">
        <v>15</v>
      </c>
      <c r="K3" s="64">
        <v>663.82</v>
      </c>
      <c r="L3" s="58"/>
      <c r="N3" s="5" t="s">
        <v>16</v>
      </c>
      <c r="O3" s="5" t="s">
        <v>17</v>
      </c>
    </row>
    <row r="4" spans="1:15" ht="14.4">
      <c r="A4" s="12"/>
      <c r="B4" s="2"/>
      <c r="C4" s="2"/>
      <c r="D4" s="17"/>
      <c r="F4" s="97" t="s">
        <v>18</v>
      </c>
      <c r="G4" s="98">
        <v>663.82</v>
      </c>
      <c r="H4" s="58"/>
      <c r="I4" s="53" t="s">
        <v>19</v>
      </c>
      <c r="J4" s="60" t="s">
        <v>20</v>
      </c>
      <c r="K4" s="13">
        <v>818.81</v>
      </c>
      <c r="L4" s="58"/>
      <c r="N4" s="6" t="s">
        <v>21</v>
      </c>
      <c r="O4" s="7">
        <v>250</v>
      </c>
    </row>
    <row r="5" spans="1:15" thickBot="1">
      <c r="A5" s="45"/>
      <c r="B5" s="46"/>
      <c r="C5" s="46"/>
      <c r="D5" s="47"/>
      <c r="F5" s="99" t="s">
        <v>22</v>
      </c>
      <c r="G5" s="100">
        <v>1</v>
      </c>
      <c r="H5" s="58"/>
      <c r="I5" s="59" t="s">
        <v>23</v>
      </c>
      <c r="J5" s="61" t="s">
        <v>24</v>
      </c>
      <c r="K5" s="62">
        <v>260.33</v>
      </c>
      <c r="N5" s="8" t="s">
        <v>25</v>
      </c>
      <c r="O5" s="9">
        <v>75</v>
      </c>
    </row>
    <row r="6" spans="1:15" ht="14.4">
      <c r="A6" s="12"/>
      <c r="B6" s="2"/>
      <c r="C6" s="2"/>
      <c r="D6" s="17"/>
      <c r="F6" s="54" t="s">
        <v>26</v>
      </c>
      <c r="G6" s="48">
        <f>ROUNDDOWN(G3/G4, 0)</f>
        <v>0</v>
      </c>
      <c r="N6" s="6" t="s">
        <v>27</v>
      </c>
      <c r="O6" s="6">
        <v>7</v>
      </c>
    </row>
    <row r="7" spans="1:15" thickBot="1">
      <c r="A7" s="45"/>
      <c r="B7" s="46"/>
      <c r="C7" s="46"/>
      <c r="D7" s="47"/>
      <c r="F7" s="57" t="s">
        <v>28</v>
      </c>
      <c r="G7" s="48">
        <f>G6*MIN(12,ROUNDDOWN(30/(G5+1),0))</f>
        <v>0</v>
      </c>
      <c r="N7" s="10" t="s">
        <v>29</v>
      </c>
      <c r="O7" s="10">
        <v>4</v>
      </c>
    </row>
    <row r="8" spans="1:15" thickTop="1">
      <c r="A8" s="12"/>
      <c r="B8" s="2"/>
      <c r="C8" s="2"/>
      <c r="D8" s="17"/>
      <c r="E8" s="56"/>
      <c r="F8" s="97" t="s">
        <v>30</v>
      </c>
      <c r="G8" s="101" t="str">
        <f>G7&amp;"-"&amp;(G7*2)</f>
        <v>0-0</v>
      </c>
      <c r="N8" s="11" t="s">
        <v>31</v>
      </c>
      <c r="O8" s="11">
        <f>IF(O6="","", CEILING(O6 / 8, 1))</f>
        <v>1</v>
      </c>
    </row>
    <row r="9" spans="1:15" ht="14.4">
      <c r="A9" s="45"/>
      <c r="B9" s="46"/>
      <c r="C9" s="46"/>
      <c r="D9" s="47"/>
      <c r="N9" s="11" t="s">
        <v>30</v>
      </c>
      <c r="O9" s="11">
        <f>IF(O6="","", O6 * 2)</f>
        <v>14</v>
      </c>
    </row>
    <row r="10" spans="1:15" ht="14.4">
      <c r="A10" s="12"/>
      <c r="B10" s="2"/>
      <c r="C10" s="2"/>
      <c r="D10" s="17"/>
      <c r="N10" s="11" t="s">
        <v>32</v>
      </c>
      <c r="O10" s="11">
        <f>IF(OR(O5="",O4=""),"", INT(O4 / O5))</f>
        <v>3</v>
      </c>
    </row>
    <row r="11" spans="1:15" ht="14.4">
      <c r="A11" s="45"/>
      <c r="B11" s="46"/>
      <c r="C11" s="46"/>
      <c r="D11" s="47"/>
      <c r="N11" s="11" t="s">
        <v>28</v>
      </c>
      <c r="O11" s="11">
        <f>IF(OR(O9="",O8="",O10=""),"", MIN(O9, O10 * 8))</f>
        <v>14</v>
      </c>
    </row>
    <row r="12" spans="1:15" ht="14.4">
      <c r="A12" s="12"/>
      <c r="B12" s="2"/>
      <c r="C12" s="2"/>
      <c r="D12" s="17"/>
    </row>
    <row r="13" spans="1:15" ht="14.4">
      <c r="A13" s="45"/>
      <c r="B13" s="46"/>
      <c r="C13" s="46"/>
      <c r="D13" s="47"/>
    </row>
    <row r="14" spans="1:15" ht="14.4">
      <c r="A14" s="12"/>
      <c r="B14" s="2"/>
      <c r="C14" s="2"/>
      <c r="D14" s="17"/>
    </row>
    <row r="15" spans="1:15" ht="14.4">
      <c r="A15" s="45"/>
      <c r="B15" s="46"/>
      <c r="C15" s="46"/>
      <c r="D15" s="47"/>
    </row>
    <row r="16" spans="1:15" ht="14.4">
      <c r="A16" s="12"/>
      <c r="B16" s="2"/>
      <c r="C16" s="2"/>
      <c r="D16" s="17"/>
      <c r="F16" s="1"/>
    </row>
    <row r="17" spans="1:4" ht="14.4">
      <c r="A17" s="45"/>
      <c r="B17" s="46"/>
      <c r="C17" s="46"/>
      <c r="D17" s="47"/>
    </row>
    <row r="18" spans="1:4" ht="14.4">
      <c r="A18" s="12"/>
      <c r="B18" s="2"/>
      <c r="C18" s="2"/>
      <c r="D18" s="17"/>
    </row>
    <row r="19" spans="1:4" ht="14.4">
      <c r="A19" s="45"/>
      <c r="B19" s="46"/>
      <c r="C19" s="46"/>
      <c r="D19" s="47"/>
    </row>
    <row r="20" spans="1:4" ht="14.4">
      <c r="A20" s="12"/>
      <c r="B20" s="2"/>
      <c r="C20" s="2"/>
      <c r="D20" s="17"/>
    </row>
    <row r="21" spans="1:4" ht="14.4">
      <c r="A21" s="45"/>
      <c r="B21" s="46"/>
      <c r="C21" s="46"/>
      <c r="D21" s="47"/>
    </row>
    <row r="22" spans="1:4" ht="14.4">
      <c r="A22" s="12"/>
      <c r="B22" s="2"/>
      <c r="C22" s="2"/>
      <c r="D22" s="17"/>
    </row>
    <row r="23" spans="1:4" ht="14.4">
      <c r="A23" s="45"/>
      <c r="B23" s="46"/>
      <c r="C23" s="46"/>
      <c r="D23" s="47"/>
    </row>
    <row r="24" spans="1:4" ht="14.4">
      <c r="A24" s="12"/>
      <c r="B24" s="2"/>
      <c r="C24" s="2"/>
      <c r="D24" s="17"/>
    </row>
    <row r="25" spans="1:4" ht="14.4">
      <c r="A25" s="45"/>
      <c r="B25" s="46"/>
      <c r="C25" s="46"/>
      <c r="D25" s="47"/>
    </row>
    <row r="26" spans="1:4" ht="14.4">
      <c r="A26" s="12"/>
      <c r="B26" s="2"/>
      <c r="C26" s="2"/>
      <c r="D26" s="17"/>
    </row>
  </sheetData>
  <sheetProtection algorithmName="SHA-512" hashValue="gMsy22h8on1qCDjocXVaELITjoCxl9CMlRbmXWqWGsGgUz6027mEhXdTkO0TtsfU8KVu/sl3yZzD/hshvPJwDg==" saltValue="SBii3Xq50yF+LmnWvc84lw==" spinCount="100000" sheet="1" objects="1" scenarios="1"/>
  <mergeCells count="3">
    <mergeCell ref="I1:K1"/>
    <mergeCell ref="F1:G1"/>
    <mergeCell ref="A1:D1"/>
  </mergeCells>
  <dataValidations disablePrompts="1" count="1">
    <dataValidation type="list" allowBlank="1" showInputMessage="1" showErrorMessage="1" sqref="G4" xr:uid="{F6F6EDAF-D313-48DB-BB59-F94C5ECA6781}">
      <formula1>$K$3:$K$5</formula1>
    </dataValidation>
  </dataValidations>
  <pageMargins left="0.7" right="0.7" top="0.75" bottom="0.75" header="0.3" footer="0.3"/>
  <pageSetup orientation="portrait" r:id="rId1"/>
  <legacyDrawing r:id="rId2"/>
  <tableParts count="3">
    <tablePart r:id="rId3"/>
    <tablePart r:id="rId4"/>
    <tablePart r:id="rId5"/>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28366-9FA6-42AF-AE50-0C7CA1C6FC08}">
  <sheetPr>
    <tabColor rgb="FF6A5638"/>
  </sheetPr>
  <dimension ref="A1:I17"/>
  <sheetViews>
    <sheetView workbookViewId="0">
      <selection activeCell="B4" sqref="B4 D4:E4"/>
    </sheetView>
  </sheetViews>
  <sheetFormatPr defaultRowHeight="15" customHeight="1"/>
  <cols>
    <col min="1" max="1" width="16" bestFit="1" customWidth="1"/>
    <col min="2" max="2" width="21.109375" customWidth="1"/>
    <col min="3" max="3" width="25.44140625" customWidth="1"/>
    <col min="4" max="4" width="11.44140625" style="21" customWidth="1"/>
    <col min="5" max="5" width="9.33203125" style="21" customWidth="1"/>
    <col min="6" max="6" width="24.6640625" bestFit="1" customWidth="1"/>
    <col min="7" max="7" width="16.88671875" customWidth="1"/>
    <col min="8" max="8" width="11.109375" style="21" customWidth="1"/>
    <col min="9" max="9" width="24.109375" customWidth="1"/>
  </cols>
  <sheetData>
    <row r="1" spans="1:9" ht="24.6">
      <c r="A1" s="108" t="s">
        <v>33</v>
      </c>
      <c r="B1" s="108"/>
      <c r="C1" s="108"/>
      <c r="D1" s="108"/>
      <c r="E1" s="108"/>
      <c r="F1" s="108"/>
      <c r="G1" s="108"/>
      <c r="H1" s="108"/>
      <c r="I1" s="108"/>
    </row>
    <row r="2" spans="1:9" s="20" customFormat="1" ht="42.75" customHeight="1">
      <c r="A2" s="31" t="s">
        <v>34</v>
      </c>
      <c r="B2" s="31" t="s">
        <v>35</v>
      </c>
      <c r="C2" s="31" t="s">
        <v>36</v>
      </c>
      <c r="D2" s="31" t="s">
        <v>37</v>
      </c>
      <c r="E2" s="31" t="s">
        <v>38</v>
      </c>
      <c r="F2" s="111" t="s">
        <v>39</v>
      </c>
      <c r="G2" s="30" t="s">
        <v>40</v>
      </c>
      <c r="H2" s="31" t="s">
        <v>41</v>
      </c>
      <c r="I2" s="30" t="s">
        <v>42</v>
      </c>
    </row>
    <row r="3" spans="1:9" ht="14.4">
      <c r="A3" s="88"/>
      <c r="B3" s="88"/>
      <c r="C3" s="88"/>
      <c r="D3" s="89"/>
      <c r="E3" s="89"/>
      <c r="F3" s="112" t="str">
        <f>IF(
   OR(TRIM(B3)="",NOT(ISNUMBER(D3))),
   "",
   _xlfn.LET(
      _xlpm.CheckedOutCount,
      COUNTIFS('Equipment Status'!$C:$C,B3,
               'Equipment Status'!$G:$G,"Checked Out"),
      IF(
         AND(_xlpm.CheckedOutCount&gt;0,D3&lt;E3),
         "Low Stock, Checked Out ("&amp;_xlpm.CheckedOutCount&amp;")",
         IF(
            _xlpm.CheckedOutCount&gt;0,
            "Checked Out ("&amp;_xlpm.CheckedOutCount&amp;")",
            IF(
               D3&lt;E3,
               "Low Stock",
               "Available"
            )
         )
      )
   )
)</f>
        <v/>
      </c>
      <c r="G3" s="92"/>
      <c r="H3" s="89"/>
      <c r="I3" s="93"/>
    </row>
    <row r="4" spans="1:9" ht="14.4">
      <c r="A4" s="77"/>
      <c r="B4" s="77"/>
      <c r="C4" s="77"/>
      <c r="D4" s="78"/>
      <c r="E4" s="78"/>
      <c r="F4" s="112" t="str">
        <f>IF(
   OR(TRIM(B4)="",NOT(ISNUMBER(D4))),
   "",
   _xlfn.LET(
      _xlpm.CheckedOutCount,
      COUNTIFS('Equipment Status'!$C:$C,B4,
               'Equipment Status'!$G:$G,"Checked Out"),
      IF(
         AND(_xlpm.CheckedOutCount&gt;0,D4&lt;E4),
         "Low Stock, Checked Out ("&amp;_xlpm.CheckedOutCount&amp;")",
         IF(
            _xlpm.CheckedOutCount&gt;0,
            "Checked Out ("&amp;_xlpm.CheckedOutCount&amp;")",
            IF(
               D4&lt;E4,
               "Low Stock",
               "Available"
            )
         )
      )
   )
)</f>
        <v/>
      </c>
      <c r="G4" s="78"/>
      <c r="H4" s="78"/>
      <c r="I4" s="77"/>
    </row>
    <row r="5" spans="1:9" ht="14.4">
      <c r="A5" s="88"/>
      <c r="B5" s="88"/>
      <c r="C5" s="88"/>
      <c r="D5" s="89"/>
      <c r="E5" s="89"/>
      <c r="F5" s="112" t="str">
        <f>IF(
   OR(TRIM(B5)="",NOT(ISNUMBER(D5))),
   "",
   _xlfn.LET(
      _xlpm.CheckedOutCount,
      COUNTIFS('Equipment Status'!$C:$C,B5,
               'Equipment Status'!$G:$G,"Checked Out"),
      IF(
         AND(_xlpm.CheckedOutCount&gt;0,D5&lt;E5),
         "Low Stock, Checked Out ("&amp;_xlpm.CheckedOutCount&amp;")",
         IF(
            _xlpm.CheckedOutCount&gt;0,
            "Checked Out ("&amp;_xlpm.CheckedOutCount&amp;")",
            IF(
               D5&lt;E5,
               "Low Stock",
               "Available"
            )
         )
      )
   )
)</f>
        <v/>
      </c>
      <c r="G5" s="89"/>
      <c r="H5" s="89"/>
      <c r="I5" s="88"/>
    </row>
    <row r="6" spans="1:9" ht="14.4">
      <c r="A6" s="90"/>
      <c r="B6" s="90"/>
      <c r="C6" s="90"/>
      <c r="D6" s="91"/>
      <c r="E6" s="91"/>
      <c r="F6" s="112" t="str">
        <f>IF(
   OR(TRIM(B6)="",NOT(ISNUMBER(D6))),
   "",
   _xlfn.LET(
      _xlpm.CheckedOutCount,
      COUNTIFS('Equipment Status'!$C:$C,B6,
               'Equipment Status'!$G:$G,"Checked Out"),
      IF(
         AND(_xlpm.CheckedOutCount&gt;0,D6&lt;E6),
         "Low Stock, Checked Out ("&amp;_xlpm.CheckedOutCount&amp;")",
         IF(
            _xlpm.CheckedOutCount&gt;0,
            "Checked Out ("&amp;_xlpm.CheckedOutCount&amp;")",
            IF(
               D6&lt;E6,
               "Low Stock",
               "Available"
            )
         )
      )
   )
)</f>
        <v/>
      </c>
      <c r="G6" s="91"/>
      <c r="H6" s="91"/>
      <c r="I6" s="94"/>
    </row>
    <row r="7" spans="1:9" ht="14.4">
      <c r="F7" s="21"/>
      <c r="I7" s="32"/>
    </row>
    <row r="17" spans="8:8" ht="14.4">
      <c r="H17" s="22"/>
    </row>
  </sheetData>
  <sheetProtection algorithmName="SHA-512" hashValue="TH8BhUChJgWX3HWsxr3w7aIdxPh80/5W2uZEsSi9JghjijGaxuc3UcHlYFO6eoqLoAmxvblt+ZZdKMwDKaSwgw==" saltValue="+KODGrtc82eH7p1jM7MuBQ==" spinCount="100000" sheet="1" objects="1" scenarios="1"/>
  <mergeCells count="1">
    <mergeCell ref="A1:I1"/>
  </mergeCells>
  <dataValidations count="2">
    <dataValidation type="list" allowBlank="1" showInputMessage="1" showErrorMessage="1" sqref="A3:A6" xr:uid="{998A5CFB-C8B5-4DEC-957F-0F6A324E680A}">
      <formula1>"Standard Core, Advanced, Probe Core, E. coli Bacteria, Riparian, Optical Brightener"</formula1>
    </dataValidation>
    <dataValidation type="list" allowBlank="1" showInputMessage="1" showErrorMessage="1" sqref="H3:H6" xr:uid="{A1ED905F-3030-4468-A8E9-85056B35E017}">
      <formula1>"Yes, No"</formula1>
    </dataValidation>
  </dataValidations>
  <pageMargins left="0.7" right="0.7" top="0.75" bottom="0.75" header="0.3" footer="0.3"/>
  <legacyDrawing r:id="rId1"/>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93293-F902-430E-9CCB-5793C7DE8C9F}">
  <sheetPr>
    <tabColor rgb="FF6EA095"/>
  </sheetPr>
  <dimension ref="A1:H9"/>
  <sheetViews>
    <sheetView zoomScaleNormal="100" workbookViewId="0">
      <selection activeCell="G7" sqref="G7"/>
    </sheetView>
  </sheetViews>
  <sheetFormatPr defaultRowHeight="14.4"/>
  <cols>
    <col min="1" max="1" width="31.109375" customWidth="1"/>
    <col min="2" max="2" width="18.6640625" style="21" customWidth="1"/>
    <col min="3" max="3" width="18.44140625" customWidth="1"/>
    <col min="4" max="4" width="23" customWidth="1"/>
    <col min="5" max="5" width="17.33203125" customWidth="1"/>
    <col min="6" max="6" width="35.109375" customWidth="1"/>
    <col min="7" max="7" width="19.88671875" customWidth="1"/>
    <col min="8" max="8" width="23.88671875" customWidth="1"/>
  </cols>
  <sheetData>
    <row r="1" spans="1:8" ht="34.5" customHeight="1">
      <c r="A1" s="109" t="s">
        <v>43</v>
      </c>
      <c r="B1" s="109"/>
      <c r="C1" s="109"/>
      <c r="D1" s="109"/>
      <c r="E1" s="109"/>
      <c r="F1" s="109"/>
      <c r="G1" s="109"/>
      <c r="H1" s="109"/>
    </row>
    <row r="2" spans="1:8" s="21" customFormat="1" ht="45" customHeight="1">
      <c r="A2" s="28" t="s">
        <v>44</v>
      </c>
      <c r="B2" s="29" t="s">
        <v>45</v>
      </c>
      <c r="C2" s="37" t="s">
        <v>46</v>
      </c>
      <c r="D2" s="37" t="s">
        <v>34</v>
      </c>
      <c r="E2" s="37" t="s">
        <v>39</v>
      </c>
      <c r="F2" s="37" t="s">
        <v>47</v>
      </c>
      <c r="G2" s="29" t="s">
        <v>48</v>
      </c>
      <c r="H2" s="28" t="s">
        <v>49</v>
      </c>
    </row>
    <row r="3" spans="1:8">
      <c r="A3" s="73"/>
      <c r="B3" s="74"/>
      <c r="C3" s="75"/>
      <c r="D3" s="73"/>
      <c r="E3" s="75"/>
      <c r="F3" s="73"/>
      <c r="G3" s="76"/>
      <c r="H3" s="38" t="str">
        <f>IF(Table3[[#This Row],[Date of Last Monitoring Event]]="","",Table3[[#This Row],[Date of Last Monitoring Event]]+30)</f>
        <v/>
      </c>
    </row>
    <row r="4" spans="1:8">
      <c r="A4" s="77"/>
      <c r="B4" s="70"/>
      <c r="C4" s="78"/>
      <c r="D4" s="77"/>
      <c r="E4" s="78"/>
      <c r="F4" s="77"/>
      <c r="G4" s="79"/>
      <c r="H4" s="39" t="str">
        <f>IF(Table3[[#This Row],[Date of Last Monitoring Event]]="","",Table3[[#This Row],[Date of Last Monitoring Event]]+30)</f>
        <v/>
      </c>
    </row>
    <row r="5" spans="1:8">
      <c r="A5" s="80"/>
      <c r="B5" s="81"/>
      <c r="C5" s="82"/>
      <c r="D5" s="80"/>
      <c r="E5" s="82"/>
      <c r="F5" s="80"/>
      <c r="G5" s="76"/>
      <c r="H5" s="39" t="str">
        <f>IF(Table3[[#This Row],[Date of Last Monitoring Event]]="","",Table3[[#This Row],[Date of Last Monitoring Event]]+30)</f>
        <v/>
      </c>
    </row>
    <row r="6" spans="1:8">
      <c r="A6" s="77"/>
      <c r="B6" s="70"/>
      <c r="C6" s="78"/>
      <c r="D6" s="77"/>
      <c r="E6" s="78"/>
      <c r="F6" s="77"/>
      <c r="G6" s="79"/>
      <c r="H6" s="39" t="str">
        <f>IF(Table3[[#This Row],[Date of Last Monitoring Event]]="","",Table3[[#This Row],[Date of Last Monitoring Event]]+30)</f>
        <v/>
      </c>
    </row>
    <row r="7" spans="1:8">
      <c r="A7" s="80"/>
      <c r="B7" s="81"/>
      <c r="C7" s="82"/>
      <c r="D7" s="80"/>
      <c r="E7" s="82"/>
      <c r="F7" s="80"/>
      <c r="G7" s="76"/>
      <c r="H7" s="39" t="str">
        <f>IF(Table3[[#This Row],[Date of Last Monitoring Event]]="","",Table3[[#This Row],[Date of Last Monitoring Event]]+30)</f>
        <v/>
      </c>
    </row>
    <row r="8" spans="1:8">
      <c r="A8" s="77"/>
      <c r="B8" s="70"/>
      <c r="C8" s="78"/>
      <c r="D8" s="77"/>
      <c r="E8" s="78"/>
      <c r="F8" s="77"/>
      <c r="G8" s="79"/>
      <c r="H8" s="39" t="str">
        <f>IF(Table3[[#This Row],[Date of Last Monitoring Event]]="","",Table3[[#This Row],[Date of Last Monitoring Event]]+30)</f>
        <v/>
      </c>
    </row>
    <row r="9" spans="1:8">
      <c r="A9" s="83"/>
      <c r="B9" s="84"/>
      <c r="C9" s="85"/>
      <c r="D9" s="86"/>
      <c r="E9" s="85"/>
      <c r="F9" s="86"/>
      <c r="G9" s="87"/>
      <c r="H9" s="40" t="str">
        <f>IF(Table3[[#This Row],[Date of Last Monitoring Event]]="","",Table3[[#This Row],[Date of Last Monitoring Event]]+30)</f>
        <v/>
      </c>
    </row>
  </sheetData>
  <sheetProtection algorithmName="SHA-512" hashValue="nS+4tJO3zHvGIa6YhhJCSOa54F96yusiBqtRoTUE1t5GGV/nh4gYrU3WSd24aaVyM4ecPWtxXqzmjxajoroklg==" saltValue="gCrYSZI91EWA/JNuU+35bA==" spinCount="100000" sheet="1" objects="1" scenarios="1"/>
  <mergeCells count="1">
    <mergeCell ref="A1:H1"/>
  </mergeCells>
  <dataValidations count="3">
    <dataValidation type="list" allowBlank="1" showInputMessage="1" showErrorMessage="1" sqref="E4:E8" xr:uid="{754D9ABD-E626-42B2-9861-C2746B17C170}">
      <formula1>"Scheduled, Checked Out, Returned"</formula1>
    </dataValidation>
    <dataValidation type="list" allowBlank="1" showInputMessage="1" showErrorMessage="1" sqref="E3" xr:uid="{4D273BE2-99B9-4C38-A760-A38B7418741E}">
      <formula1>"Scheduled, Complete, Cancelled"</formula1>
    </dataValidation>
    <dataValidation type="list" allowBlank="1" showInputMessage="1" showErrorMessage="1" sqref="D3:D9" xr:uid="{D1CD563A-B0AD-4E0F-AFFB-F284FFCC8DCF}">
      <formula1>"Standard Core, Advanced, Probe Core, E. coli Bacteria, Riparian, Optical Brightener"</formula1>
    </dataValidation>
  </dataValidations>
  <pageMargins left="0.7" right="0.7" top="0.75" bottom="0.75" header="0.3" footer="0.3"/>
  <legacyDrawing r:id="rId1"/>
  <tableParts count="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21618-C937-449D-AF7C-3A61158B4C86}">
  <sheetPr>
    <tabColor rgb="FF363534"/>
  </sheetPr>
  <dimension ref="A1:J13"/>
  <sheetViews>
    <sheetView zoomScaleNormal="100" workbookViewId="0">
      <selection activeCell="G20" sqref="G20"/>
    </sheetView>
  </sheetViews>
  <sheetFormatPr defaultRowHeight="14.4"/>
  <cols>
    <col min="1" max="1" width="27.33203125" customWidth="1"/>
    <col min="2" max="2" width="17.88671875" bestFit="1" customWidth="1"/>
    <col min="3" max="3" width="25.88671875" bestFit="1" customWidth="1"/>
    <col min="4" max="4" width="13.6640625" customWidth="1"/>
    <col min="5" max="5" width="12.44140625" customWidth="1"/>
    <col min="6" max="6" width="20.33203125" customWidth="1"/>
    <col min="7" max="7" width="11.88671875" bestFit="1" customWidth="1"/>
    <col min="8" max="8" width="17.6640625" bestFit="1" customWidth="1"/>
    <col min="9" max="9" width="16.109375" bestFit="1" customWidth="1"/>
    <col min="10" max="10" width="35.5546875" customWidth="1"/>
    <col min="11" max="11" width="28" customWidth="1"/>
  </cols>
  <sheetData>
    <row r="1" spans="1:10" ht="24.6">
      <c r="A1" s="110" t="s">
        <v>50</v>
      </c>
      <c r="B1" s="110"/>
      <c r="C1" s="110"/>
      <c r="D1" s="110"/>
      <c r="E1" s="110"/>
      <c r="F1" s="110"/>
      <c r="G1" s="110"/>
      <c r="H1" s="110"/>
      <c r="I1" s="110"/>
      <c r="J1" s="110"/>
    </row>
    <row r="2" spans="1:10" s="21" customFormat="1" ht="27.75" customHeight="1">
      <c r="A2" s="33" t="s">
        <v>51</v>
      </c>
      <c r="B2" s="34" t="s">
        <v>34</v>
      </c>
      <c r="C2" s="34" t="s">
        <v>35</v>
      </c>
      <c r="D2" s="35" t="s">
        <v>52</v>
      </c>
      <c r="E2" s="35" t="s">
        <v>53</v>
      </c>
      <c r="F2" s="35" t="s">
        <v>54</v>
      </c>
      <c r="G2" s="34" t="s">
        <v>39</v>
      </c>
      <c r="H2" s="26" t="s">
        <v>55</v>
      </c>
      <c r="I2" s="26" t="s">
        <v>56</v>
      </c>
      <c r="J2" s="36" t="s">
        <v>47</v>
      </c>
    </row>
    <row r="3" spans="1:10" s="23" customFormat="1">
      <c r="A3" s="66"/>
      <c r="B3" s="67"/>
      <c r="C3" s="67"/>
      <c r="D3" s="68"/>
      <c r="E3" s="68"/>
      <c r="F3" s="41" t="str">
        <f>IF(OR(Table4[[#This Row],[Checkout Date]]="",Dashboard!G5=""),"",Table4[[#This Row],[Checkout Date]]+Dashboard!G5)</f>
        <v/>
      </c>
      <c r="G3" s="67"/>
      <c r="H3" s="67"/>
      <c r="I3" s="67"/>
      <c r="J3" s="66"/>
    </row>
    <row r="4" spans="1:10" s="23" customFormat="1">
      <c r="A4" s="69"/>
      <c r="B4" s="69"/>
      <c r="C4" s="69"/>
      <c r="D4" s="70"/>
      <c r="E4" s="70"/>
      <c r="F4" s="41" t="str">
        <f>IF(OR(Table4[[#This Row],[Checkout Date]]="",Dashboard!G6=""),"",Table4[[#This Row],[Checkout Date]]+Dashboard!G6)</f>
        <v/>
      </c>
      <c r="G4" s="69"/>
      <c r="H4" s="69"/>
      <c r="I4" s="69"/>
      <c r="J4" s="69"/>
    </row>
    <row r="5" spans="1:10" s="23" customFormat="1">
      <c r="A5" s="66"/>
      <c r="B5" s="66"/>
      <c r="C5" s="66"/>
      <c r="D5" s="68"/>
      <c r="E5" s="68"/>
      <c r="F5" s="41" t="str">
        <f>IF(OR(Table4[[#This Row],[Checkout Date]]="",Dashboard!G7=""),"",Table4[[#This Row],[Checkout Date]]+Dashboard!G7)</f>
        <v/>
      </c>
      <c r="G5" s="66"/>
      <c r="H5" s="66"/>
      <c r="I5" s="66"/>
      <c r="J5" s="66"/>
    </row>
    <row r="6" spans="1:10" s="23" customFormat="1">
      <c r="A6" s="69"/>
      <c r="B6" s="69"/>
      <c r="C6" s="69"/>
      <c r="D6" s="70"/>
      <c r="E6" s="70"/>
      <c r="F6" s="41" t="str">
        <f>IF(OR(Table4[[#This Row],[Checkout Date]]="",Dashboard!G8=""),"",Table4[[#This Row],[Checkout Date]]+Dashboard!G8)</f>
        <v/>
      </c>
      <c r="G6" s="69"/>
      <c r="H6" s="69"/>
      <c r="I6" s="69"/>
      <c r="J6" s="69"/>
    </row>
    <row r="7" spans="1:10" s="23" customFormat="1">
      <c r="A7" s="66"/>
      <c r="B7" s="66"/>
      <c r="C7" s="66"/>
      <c r="D7" s="68"/>
      <c r="E7" s="68"/>
      <c r="F7" s="41" t="str">
        <f>IF(OR(Table4[[#This Row],[Checkout Date]]="",Dashboard!G9=""),"",Table4[[#This Row],[Checkout Date]]+Dashboard!G9)</f>
        <v/>
      </c>
      <c r="G7" s="66"/>
      <c r="H7" s="66"/>
      <c r="I7" s="66"/>
      <c r="J7" s="66"/>
    </row>
    <row r="8" spans="1:10" s="23" customFormat="1">
      <c r="A8" s="69"/>
      <c r="B8" s="69"/>
      <c r="C8" s="69"/>
      <c r="D8" s="70"/>
      <c r="E8" s="70"/>
      <c r="F8" s="41" t="str">
        <f>IF(OR(Table4[[#This Row],[Checkout Date]]="",Dashboard!G10=""),"",Table4[[#This Row],[Checkout Date]]+Dashboard!G10)</f>
        <v/>
      </c>
      <c r="G8" s="69"/>
      <c r="H8" s="69"/>
      <c r="I8" s="69"/>
      <c r="J8" s="69"/>
    </row>
    <row r="9" spans="1:10" s="23" customFormat="1">
      <c r="A9" s="66"/>
      <c r="B9" s="66"/>
      <c r="C9" s="66"/>
      <c r="D9" s="68"/>
      <c r="E9" s="68"/>
      <c r="F9" s="41" t="str">
        <f>IF(OR(Table4[[#This Row],[Checkout Date]]="",Dashboard!G11=""),"",Table4[[#This Row],[Checkout Date]]+Dashboard!G11)</f>
        <v/>
      </c>
      <c r="G9" s="66"/>
      <c r="H9" s="66"/>
      <c r="I9" s="66"/>
      <c r="J9" s="66"/>
    </row>
    <row r="10" spans="1:10" s="23" customFormat="1">
      <c r="A10" s="69"/>
      <c r="B10" s="69"/>
      <c r="C10" s="69"/>
      <c r="D10" s="70"/>
      <c r="E10" s="70"/>
      <c r="F10" s="41" t="str">
        <f>IF(OR(Table4[[#This Row],[Checkout Date]]="",Dashboard!G12=""),"",Table4[[#This Row],[Checkout Date]]+Dashboard!G12)</f>
        <v/>
      </c>
      <c r="G10" s="69"/>
      <c r="H10" s="69"/>
      <c r="I10" s="69"/>
      <c r="J10" s="69"/>
    </row>
    <row r="11" spans="1:10" s="23" customFormat="1">
      <c r="A11" s="66"/>
      <c r="B11" s="66"/>
      <c r="C11" s="66"/>
      <c r="D11" s="68"/>
      <c r="E11" s="68"/>
      <c r="F11" s="41" t="str">
        <f>IF(OR(Table4[[#This Row],[Checkout Date]]="",Dashboard!G13=""),"",Table4[[#This Row],[Checkout Date]]+Dashboard!G13)</f>
        <v/>
      </c>
      <c r="G11" s="66"/>
      <c r="H11" s="66"/>
      <c r="I11" s="66"/>
      <c r="J11" s="66"/>
    </row>
    <row r="12" spans="1:10" s="23" customFormat="1">
      <c r="A12" s="69"/>
      <c r="B12" s="71"/>
      <c r="C12" s="71"/>
      <c r="D12" s="72"/>
      <c r="E12" s="72"/>
      <c r="F12" s="41" t="str">
        <f>IF(OR(Table4[[#This Row],[Checkout Date]]="",Dashboard!G14=""),"",Table4[[#This Row],[Checkout Date]]+Dashboard!G14)</f>
        <v/>
      </c>
      <c r="G12" s="71"/>
      <c r="H12" s="71"/>
      <c r="I12" s="71"/>
      <c r="J12" s="71"/>
    </row>
    <row r="13" spans="1:10" s="23" customFormat="1">
      <c r="A13" s="27"/>
      <c r="F13" s="27"/>
    </row>
  </sheetData>
  <sheetProtection algorithmName="SHA-512" hashValue="jVbfN4DuF6+FQTeD1pWoE2k+juiX5SZL0h01SJH/9BZQXHHTQI3A8QbzQDga2AlvwWjiEgc8K2t4L38oqfn/tQ==" saltValue="YTSEYkjkmNxzCfm8Th1niw==" spinCount="100000" sheet="1" objects="1" scenarios="1"/>
  <mergeCells count="1">
    <mergeCell ref="A1:J1"/>
  </mergeCells>
  <conditionalFormatting sqref="G3:G12">
    <cfRule type="expression" dxfId="6" priority="5">
      <formula>AND($F3="checked out", $G3&lt;TODAY())</formula>
    </cfRule>
    <cfRule type="expression" dxfId="5" priority="7">
      <formula>AND($F3&lt; TODAY(), $F3&lt;&gt;"", ISNUMBER(SEARCH("out",$G3)))</formula>
    </cfRule>
    <cfRule type="expression" dxfId="4" priority="9">
      <formula>AND(ISNUMBER(SEARCH("checked out", $F3)), $G3&lt;TODAY())</formula>
    </cfRule>
  </conditionalFormatting>
  <conditionalFormatting sqref="G13:G37">
    <cfRule type="expression" dxfId="3" priority="3">
      <formula>AND($F13="checked out", $G13&lt;TODAY())</formula>
    </cfRule>
  </conditionalFormatting>
  <conditionalFormatting sqref="G13:G95">
    <cfRule type="expression" dxfId="2" priority="1">
      <formula>AND($F13&lt; TODAY(), $F13&lt;&gt;"", ISNUMBER(SEARCH("out",$G13)))</formula>
    </cfRule>
  </conditionalFormatting>
  <conditionalFormatting sqref="G13:G135">
    <cfRule type="expression" dxfId="1" priority="2">
      <formula>AND(ISNUMBER(SEARCH("checked out", $F13)), $G13&lt;TODAY())</formula>
    </cfRule>
  </conditionalFormatting>
  <dataValidations count="3">
    <dataValidation type="custom" allowBlank="1" showInputMessage="1" showErrorMessage="1" sqref="G2" xr:uid="{0F31EF1D-C1AB-4DF3-A3BF-0B1F1F5D7BAC}">
      <formula1>"Scheduled "</formula1>
    </dataValidation>
    <dataValidation type="list" allowBlank="1" showInputMessage="1" showErrorMessage="1" sqref="G3:G12" xr:uid="{BEC6F33C-E2A2-4871-B462-CDEE897D84BC}">
      <formula1>"Scheduled, Checked Out, Returned"</formula1>
    </dataValidation>
    <dataValidation type="list" allowBlank="1" showInputMessage="1" showErrorMessage="1" sqref="B3:B12" xr:uid="{76CD4A08-3AC3-42E4-BBCB-BAEE30A95C9D}">
      <formula1>"Standard Core, Advanced, Probe Core, E. coli Bacteria, Riparian, Optical Brightener"</formula1>
    </dataValidation>
  </dataValidations>
  <pageMargins left="0.7" right="0.7" top="0.75" bottom="0.75" header="0.3" footer="0.3"/>
  <pageSetup orientation="portrait" r:id="rId1"/>
  <legacyDrawing r:id="rId2"/>
  <tableParts count="1">
    <tablePart r:id="rId3"/>
  </tableParts>
</worksheet>
</file>

<file path=docMetadata/LabelInfo.xml><?xml version="1.0" encoding="utf-8"?>
<clbl:labelList xmlns:clbl="http://schemas.microsoft.com/office/2020/mipLabelMetadata">
  <clbl:label id="{b19c134a-14c9-4d4c-af65-c420f94c8cbb}" enabled="0" method="" siteId="{b19c134a-14c9-4d4c-af65-c420f94c8cb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Dashboard</vt:lpstr>
      <vt:lpstr>Equipment Inventory</vt:lpstr>
      <vt:lpstr>Monitoring Schedule</vt:lpstr>
      <vt:lpstr>Equipment Status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Perry, Kyla</dc:creator>
  <cp:keywords/>
  <dc:description/>
  <cp:lastModifiedBy>Vermeersch, Nicky A</cp:lastModifiedBy>
  <cp:revision/>
  <dcterms:created xsi:type="dcterms:W3CDTF">2025-10-29T13:26:36Z</dcterms:created>
  <dcterms:modified xsi:type="dcterms:W3CDTF">2026-02-24T17:56:30Z</dcterms:modified>
  <cp:category/>
  <cp:contentStatus/>
</cp:coreProperties>
</file>